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670" activeTab="0"/>
  </bookViews>
  <sheets>
    <sheet name="購入計算" sheetId="1" r:id="rId1"/>
    <sheet name="Graph" sheetId="2" r:id="rId2"/>
  </sheets>
  <definedNames>
    <definedName name="_xlnm.Print_Area" localSheetId="1">'Graph'!$A:$AU</definedName>
  </definedNames>
  <calcPr fullCalcOnLoad="1"/>
</workbook>
</file>

<file path=xl/sharedStrings.xml><?xml version="1.0" encoding="utf-8"?>
<sst xmlns="http://schemas.openxmlformats.org/spreadsheetml/2006/main" count="209" uniqueCount="116">
  <si>
    <t>アドバンスト・シヴィライゼイション　文明カード購入計算シート</t>
  </si>
  <si>
    <t>カード名</t>
  </si>
  <si>
    <t>価格</t>
  </si>
  <si>
    <t>購入</t>
  </si>
  <si>
    <t>済</t>
  </si>
  <si>
    <t>窯業</t>
  </si>
  <si>
    <t>機織</t>
  </si>
  <si>
    <t>金属細工</t>
  </si>
  <si>
    <t>農業</t>
  </si>
  <si>
    <t>道路建設</t>
  </si>
  <si>
    <t>鉱業</t>
  </si>
  <si>
    <t>土木工事</t>
  </si>
  <si>
    <t>天文学</t>
  </si>
  <si>
    <t>貨幣</t>
  </si>
  <si>
    <t>薬学</t>
  </si>
  <si>
    <t>数学</t>
  </si>
  <si>
    <t>劇と詩</t>
  </si>
  <si>
    <t>音楽</t>
  </si>
  <si>
    <t>建築</t>
  </si>
  <si>
    <t>文字</t>
  </si>
  <si>
    <t>法律</t>
  </si>
  <si>
    <t>民主主義</t>
  </si>
  <si>
    <t>軍事</t>
  </si>
  <si>
    <t>哲学</t>
  </si>
  <si>
    <t>神秘主義</t>
  </si>
  <si>
    <t>原始信仰</t>
  </si>
  <si>
    <t>悟り</t>
  </si>
  <si>
    <t>一神教</t>
  </si>
  <si>
    <t>神学</t>
  </si>
  <si>
    <t>カテゴリー</t>
  </si>
  <si>
    <t>技術</t>
  </si>
  <si>
    <t>科学</t>
  </si>
  <si>
    <t>芸術</t>
  </si>
  <si>
    <t>社会</t>
  </si>
  <si>
    <t>宗教</t>
  </si>
  <si>
    <t>購入総額</t>
  </si>
  <si>
    <t>AST位置</t>
  </si>
  <si>
    <t>都市数</t>
  </si>
  <si>
    <t>商品</t>
  </si>
  <si>
    <t>宝庫</t>
  </si>
  <si>
    <t>合計得点</t>
  </si>
  <si>
    <t>技術/</t>
  </si>
  <si>
    <t>芸術/</t>
  </si>
  <si>
    <t>国家</t>
  </si>
  <si>
    <t>順位</t>
  </si>
  <si>
    <t>日時</t>
  </si>
  <si>
    <t>人数</t>
  </si>
  <si>
    <t>アフリカ</t>
  </si>
  <si>
    <t>イリリア</t>
  </si>
  <si>
    <t>トラキア</t>
  </si>
  <si>
    <t>クレタ</t>
  </si>
  <si>
    <t>アジア</t>
  </si>
  <si>
    <t>アッシリア</t>
  </si>
  <si>
    <t>バビロニア</t>
  </si>
  <si>
    <t>エジプト</t>
  </si>
  <si>
    <t>Player</t>
  </si>
  <si>
    <t>ｸｰﾎﾟﾝ</t>
  </si>
  <si>
    <t>科学</t>
  </si>
  <si>
    <t>科学</t>
  </si>
  <si>
    <t>社会</t>
  </si>
  <si>
    <t>宗教</t>
  </si>
  <si>
    <t>文明カード</t>
  </si>
  <si>
    <t>－</t>
  </si>
  <si>
    <t>Pottery</t>
  </si>
  <si>
    <t>Cloth Making</t>
  </si>
  <si>
    <t>Metalworking</t>
  </si>
  <si>
    <t>Agriculture</t>
  </si>
  <si>
    <t>Roadbuilding</t>
  </si>
  <si>
    <t>Mining</t>
  </si>
  <si>
    <t>Engineering</t>
  </si>
  <si>
    <t>Astronomy</t>
  </si>
  <si>
    <t>Coinage</t>
  </si>
  <si>
    <t>Medicine</t>
  </si>
  <si>
    <t>Mathematics</t>
  </si>
  <si>
    <t>Drama &amp; Poetry</t>
  </si>
  <si>
    <t>Music</t>
  </si>
  <si>
    <t>Architecture</t>
  </si>
  <si>
    <t>Literacy</t>
  </si>
  <si>
    <t>Law</t>
  </si>
  <si>
    <t>Democracy</t>
  </si>
  <si>
    <t>Military</t>
  </si>
  <si>
    <t>Philosophy</t>
  </si>
  <si>
    <t>Mysticism</t>
  </si>
  <si>
    <t>Deism</t>
  </si>
  <si>
    <t>Enlightenment</t>
  </si>
  <si>
    <t>Monotheism</t>
  </si>
  <si>
    <t>Theology</t>
  </si>
  <si>
    <t>ﾀｰﾝ</t>
  </si>
  <si>
    <t>アフリカ</t>
  </si>
  <si>
    <t>文明</t>
  </si>
  <si>
    <t>進捗</t>
  </si>
  <si>
    <t>都市</t>
  </si>
  <si>
    <t>合計</t>
  </si>
  <si>
    <t>イタリア(イベリア)</t>
  </si>
  <si>
    <t>イリリア</t>
  </si>
  <si>
    <t>トラキア</t>
  </si>
  <si>
    <t>アジア</t>
  </si>
  <si>
    <t>アッシリア</t>
  </si>
  <si>
    <t>クレタ</t>
  </si>
  <si>
    <t>バビロニア</t>
  </si>
  <si>
    <t>エジプト</t>
  </si>
  <si>
    <t>&lt;アドバンスト・シヴィライゼイション&gt;得点推移シート</t>
  </si>
  <si>
    <t>ｱﾌﾘｶ</t>
  </si>
  <si>
    <t>ｲﾀﾘｱ</t>
  </si>
  <si>
    <t>ｲﾘﾘｱ</t>
  </si>
  <si>
    <t>ﾄﾗｷｱ</t>
  </si>
  <si>
    <t>ｸﾚﾀ</t>
  </si>
  <si>
    <t>ｱｼﾞｱ</t>
  </si>
  <si>
    <t>ｱｯｼﾘｱ</t>
  </si>
  <si>
    <t>ﾊﾞﾋﾞﾛﾆｱ</t>
  </si>
  <si>
    <t>ｴｼﾞﾌﾟﾄ</t>
  </si>
  <si>
    <t>Ｋ澤</t>
  </si>
  <si>
    <t>Ｓｍ田</t>
  </si>
  <si>
    <t>Ｏ島</t>
  </si>
  <si>
    <t>Ｋ塚</t>
  </si>
  <si>
    <t>Ｋ村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</si>
</sst>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&quot;枚&quot;"/>
    <numFmt numFmtId="178" formatCode="0&quot;位&quot;"/>
    <numFmt numFmtId="179" formatCode="0&quot;人&quot;"/>
    <numFmt numFmtId="180" formatCode="yyyy&quot;年&quot;mm&quot;月&quot;dd&quot;日&quot;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b/>
      <u val="single"/>
      <sz val="11"/>
      <name val="ＭＳ Ｐゴシック"/>
      <family val="3"/>
    </font>
    <font>
      <b/>
      <sz val="11"/>
      <name val="ＭＳ Ｐゴシック"/>
      <family val="0"/>
    </font>
    <font>
      <sz val="9"/>
      <name val="ＭＳ Ｐゴシック"/>
      <family val="3"/>
    </font>
    <font>
      <b/>
      <sz val="10"/>
      <name val="ＭＳ Ｐゴシック"/>
      <family val="3"/>
    </font>
    <font>
      <b/>
      <u val="single"/>
      <sz val="10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0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horizontal="right" vertical="center"/>
    </xf>
    <xf numFmtId="0" fontId="0" fillId="3" borderId="4" xfId="0" applyFont="1" applyFill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4" borderId="2" xfId="0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5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 shrinkToFit="1"/>
    </xf>
    <xf numFmtId="0" fontId="0" fillId="5" borderId="9" xfId="0" applyFont="1" applyFill="1" applyBorder="1" applyAlignment="1">
      <alignment horizontal="center" vertical="center"/>
    </xf>
    <xf numFmtId="0" fontId="0" fillId="7" borderId="5" xfId="0" applyFont="1" applyFill="1" applyBorder="1" applyAlignment="1">
      <alignment vertical="center"/>
    </xf>
    <xf numFmtId="0" fontId="0" fillId="7" borderId="4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176" fontId="4" fillId="5" borderId="10" xfId="0" applyNumberFormat="1" applyFont="1" applyFill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0" fontId="0" fillId="6" borderId="2" xfId="0" applyFont="1" applyFill="1" applyBorder="1" applyAlignment="1">
      <alignment vertical="center"/>
    </xf>
    <xf numFmtId="0" fontId="0" fillId="5" borderId="11" xfId="0" applyFont="1" applyFill="1" applyBorder="1" applyAlignment="1">
      <alignment vertical="center"/>
    </xf>
    <xf numFmtId="0" fontId="0" fillId="8" borderId="4" xfId="0" applyFont="1" applyFill="1" applyBorder="1" applyAlignment="1">
      <alignment vertical="center"/>
    </xf>
    <xf numFmtId="0" fontId="0" fillId="8" borderId="5" xfId="0" applyFont="1" applyFill="1" applyBorder="1" applyAlignment="1">
      <alignment vertical="center"/>
    </xf>
    <xf numFmtId="0" fontId="0" fillId="9" borderId="5" xfId="0" applyFont="1" applyFill="1" applyBorder="1" applyAlignment="1">
      <alignment vertical="center"/>
    </xf>
    <xf numFmtId="0" fontId="0" fillId="9" borderId="4" xfId="0" applyFont="1" applyFill="1" applyBorder="1" applyAlignment="1">
      <alignment vertical="center"/>
    </xf>
    <xf numFmtId="0" fontId="0" fillId="10" borderId="4" xfId="0" applyFont="1" applyFill="1" applyBorder="1" applyAlignment="1">
      <alignment vertical="center"/>
    </xf>
    <xf numFmtId="0" fontId="0" fillId="10" borderId="5" xfId="0" applyFont="1" applyFill="1" applyBorder="1" applyAlignment="1">
      <alignment vertical="center"/>
    </xf>
    <xf numFmtId="0" fontId="0" fillId="4" borderId="4" xfId="0" applyFont="1" applyFill="1" applyBorder="1" applyAlignment="1">
      <alignment vertical="center"/>
    </xf>
    <xf numFmtId="0" fontId="0" fillId="4" borderId="5" xfId="0" applyFont="1" applyFill="1" applyBorder="1" applyAlignment="1">
      <alignment vertical="center"/>
    </xf>
    <xf numFmtId="176" fontId="4" fillId="5" borderId="12" xfId="0" applyNumberFormat="1" applyFont="1" applyFill="1" applyBorder="1" applyAlignment="1">
      <alignment vertical="center"/>
    </xf>
    <xf numFmtId="0" fontId="0" fillId="6" borderId="13" xfId="0" applyFont="1" applyFill="1" applyBorder="1" applyAlignment="1">
      <alignment vertical="center"/>
    </xf>
    <xf numFmtId="0" fontId="0" fillId="5" borderId="14" xfId="0" applyFont="1" applyFill="1" applyBorder="1" applyAlignment="1">
      <alignment vertical="center"/>
    </xf>
    <xf numFmtId="176" fontId="4" fillId="0" borderId="6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177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11" borderId="6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76" fontId="4" fillId="0" borderId="10" xfId="0" applyNumberFormat="1" applyFont="1" applyBorder="1" applyAlignment="1">
      <alignment horizontal="right" vertical="center"/>
    </xf>
    <xf numFmtId="0" fontId="0" fillId="12" borderId="10" xfId="0" applyFont="1" applyFill="1" applyBorder="1" applyAlignment="1" applyProtection="1">
      <alignment vertical="center"/>
      <protection locked="0"/>
    </xf>
    <xf numFmtId="0" fontId="0" fillId="11" borderId="10" xfId="0" applyFont="1" applyFill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0" fontId="0" fillId="12" borderId="12" xfId="0" applyFont="1" applyFill="1" applyBorder="1" applyAlignment="1" applyProtection="1">
      <alignment vertical="center"/>
      <protection locked="0"/>
    </xf>
    <xf numFmtId="0" fontId="0" fillId="11" borderId="12" xfId="0" applyFont="1" applyFill="1" applyBorder="1" applyAlignment="1">
      <alignment vertical="center"/>
    </xf>
    <xf numFmtId="0" fontId="4" fillId="5" borderId="19" xfId="0" applyFont="1" applyFill="1" applyBorder="1" applyAlignment="1">
      <alignment vertical="center"/>
    </xf>
    <xf numFmtId="0" fontId="0" fillId="5" borderId="20" xfId="0" applyFont="1" applyFill="1" applyBorder="1" applyAlignment="1">
      <alignment vertical="center"/>
    </xf>
    <xf numFmtId="0" fontId="0" fillId="5" borderId="21" xfId="0" applyFont="1" applyFill="1" applyBorder="1" applyAlignment="1">
      <alignment vertical="center"/>
    </xf>
    <xf numFmtId="0" fontId="0" fillId="0" borderId="22" xfId="0" applyFont="1" applyBorder="1" applyAlignment="1" applyProtection="1">
      <alignment vertical="center"/>
      <protection/>
    </xf>
    <xf numFmtId="0" fontId="4" fillId="5" borderId="23" xfId="0" applyFont="1" applyFill="1" applyBorder="1" applyAlignment="1" applyProtection="1">
      <alignment vertical="center"/>
      <protection/>
    </xf>
    <xf numFmtId="0" fontId="4" fillId="3" borderId="19" xfId="0" applyFont="1" applyFill="1" applyBorder="1" applyAlignment="1">
      <alignment vertical="center"/>
    </xf>
    <xf numFmtId="0" fontId="0" fillId="3" borderId="20" xfId="0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178" fontId="4" fillId="3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5" fillId="6" borderId="2" xfId="0" applyFont="1" applyFill="1" applyBorder="1" applyAlignment="1">
      <alignment horizontal="center" vertical="center"/>
    </xf>
    <xf numFmtId="0" fontId="5" fillId="13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14" borderId="2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6" borderId="2" xfId="0" applyFont="1" applyFill="1" applyBorder="1" applyAlignment="1">
      <alignment vertical="center" shrinkToFit="1"/>
    </xf>
    <xf numFmtId="0" fontId="5" fillId="6" borderId="2" xfId="0" applyFont="1" applyFill="1" applyBorder="1" applyAlignment="1" applyProtection="1">
      <alignment vertical="center" shrinkToFit="1"/>
      <protection locked="0"/>
    </xf>
    <xf numFmtId="0" fontId="5" fillId="13" borderId="2" xfId="0" applyFont="1" applyFill="1" applyBorder="1" applyAlignment="1">
      <alignment vertical="center" shrinkToFit="1"/>
    </xf>
    <xf numFmtId="0" fontId="5" fillId="13" borderId="2" xfId="0" applyFont="1" applyFill="1" applyBorder="1" applyAlignment="1" applyProtection="1">
      <alignment vertical="center" shrinkToFit="1"/>
      <protection locked="0"/>
    </xf>
    <xf numFmtId="0" fontId="5" fillId="4" borderId="2" xfId="0" applyFont="1" applyFill="1" applyBorder="1" applyAlignment="1">
      <alignment vertical="center" shrinkToFit="1"/>
    </xf>
    <xf numFmtId="0" fontId="5" fillId="4" borderId="2" xfId="0" applyFont="1" applyFill="1" applyBorder="1" applyAlignment="1" applyProtection="1">
      <alignment vertical="center" shrinkToFit="1"/>
      <protection locked="0"/>
    </xf>
    <xf numFmtId="0" fontId="5" fillId="14" borderId="2" xfId="0" applyFont="1" applyFill="1" applyBorder="1" applyAlignment="1">
      <alignment vertical="center" shrinkToFit="1"/>
    </xf>
    <xf numFmtId="0" fontId="5" fillId="14" borderId="2" xfId="0" applyFont="1" applyFill="1" applyBorder="1" applyAlignment="1" applyProtection="1">
      <alignment vertical="center" shrinkToFit="1"/>
      <protection locked="0"/>
    </xf>
    <xf numFmtId="0" fontId="5" fillId="8" borderId="2" xfId="0" applyFont="1" applyFill="1" applyBorder="1" applyAlignment="1">
      <alignment vertical="center" shrinkToFit="1"/>
    </xf>
    <xf numFmtId="0" fontId="5" fillId="8" borderId="2" xfId="0" applyFont="1" applyFill="1" applyBorder="1" applyAlignment="1" applyProtection="1">
      <alignment vertical="center" shrinkToFit="1"/>
      <protection locked="0"/>
    </xf>
    <xf numFmtId="0" fontId="5" fillId="7" borderId="2" xfId="0" applyFont="1" applyFill="1" applyBorder="1" applyAlignment="1">
      <alignment vertical="center" shrinkToFit="1"/>
    </xf>
    <xf numFmtId="0" fontId="5" fillId="7" borderId="2" xfId="0" applyFont="1" applyFill="1" applyBorder="1" applyAlignment="1" applyProtection="1">
      <alignment vertical="center" shrinkToFit="1"/>
      <protection locked="0"/>
    </xf>
    <xf numFmtId="0" fontId="5" fillId="15" borderId="2" xfId="0" applyFont="1" applyFill="1" applyBorder="1" applyAlignment="1">
      <alignment horizontal="center" vertical="center"/>
    </xf>
    <xf numFmtId="0" fontId="5" fillId="15" borderId="2" xfId="0" applyFont="1" applyFill="1" applyBorder="1" applyAlignment="1">
      <alignment vertical="center" shrinkToFit="1"/>
    </xf>
    <xf numFmtId="0" fontId="5" fillId="15" borderId="2" xfId="0" applyFont="1" applyFill="1" applyBorder="1" applyAlignment="1" applyProtection="1">
      <alignment vertical="center" shrinkToFit="1"/>
      <protection locked="0"/>
    </xf>
    <xf numFmtId="0" fontId="5" fillId="16" borderId="2" xfId="0" applyFont="1" applyFill="1" applyBorder="1" applyAlignment="1">
      <alignment horizontal="center" vertical="center"/>
    </xf>
    <xf numFmtId="0" fontId="5" fillId="16" borderId="2" xfId="0" applyFont="1" applyFill="1" applyBorder="1" applyAlignment="1">
      <alignment vertical="center" shrinkToFit="1"/>
    </xf>
    <xf numFmtId="0" fontId="5" fillId="16" borderId="2" xfId="0" applyFont="1" applyFill="1" applyBorder="1" applyAlignment="1" applyProtection="1">
      <alignment vertical="center" shrinkToFit="1"/>
      <protection locked="0"/>
    </xf>
    <xf numFmtId="0" fontId="5" fillId="17" borderId="2" xfId="0" applyFont="1" applyFill="1" applyBorder="1" applyAlignment="1">
      <alignment horizontal="center" vertical="center"/>
    </xf>
    <xf numFmtId="0" fontId="5" fillId="17" borderId="2" xfId="0" applyFont="1" applyFill="1" applyBorder="1" applyAlignment="1">
      <alignment vertical="center" shrinkToFit="1"/>
    </xf>
    <xf numFmtId="0" fontId="5" fillId="17" borderId="2" xfId="0" applyFont="1" applyFill="1" applyBorder="1" applyAlignment="1" applyProtection="1">
      <alignment vertical="center" shrinkToFit="1"/>
      <protection locked="0"/>
    </xf>
    <xf numFmtId="0" fontId="6" fillId="0" borderId="0" xfId="0" applyFont="1" applyAlignment="1">
      <alignment vertical="center"/>
    </xf>
    <xf numFmtId="179" fontId="2" fillId="0" borderId="2" xfId="0" applyNumberFormat="1" applyFont="1" applyBorder="1" applyAlignment="1" applyProtection="1">
      <alignment vertical="center"/>
      <protection locked="0"/>
    </xf>
    <xf numFmtId="180" fontId="2" fillId="0" borderId="2" xfId="0" applyNumberFormat="1" applyFont="1" applyBorder="1" applyAlignment="1" applyProtection="1">
      <alignment vertical="center"/>
      <protection locked="0"/>
    </xf>
    <xf numFmtId="177" fontId="4" fillId="12" borderId="6" xfId="0" applyNumberFormat="1" applyFont="1" applyFill="1" applyBorder="1" applyAlignment="1">
      <alignment vertical="center" shrinkToFit="1"/>
    </xf>
    <xf numFmtId="0" fontId="0" fillId="3" borderId="24" xfId="0" applyFont="1" applyFill="1" applyBorder="1" applyAlignment="1">
      <alignment horizontal="center" vertical="center"/>
    </xf>
    <xf numFmtId="0" fontId="0" fillId="3" borderId="25" xfId="0" applyFont="1" applyFill="1" applyBorder="1" applyAlignment="1" applyProtection="1">
      <alignment vertical="center"/>
      <protection locked="0"/>
    </xf>
    <xf numFmtId="0" fontId="0" fillId="3" borderId="26" xfId="0" applyFont="1" applyFill="1" applyBorder="1" applyAlignment="1" applyProtection="1">
      <alignment vertical="center"/>
      <protection locked="0"/>
    </xf>
    <xf numFmtId="0" fontId="4" fillId="12" borderId="8" xfId="0" applyFont="1" applyFill="1" applyBorder="1" applyAlignment="1">
      <alignment horizontal="center" vertical="center"/>
    </xf>
    <xf numFmtId="0" fontId="4" fillId="12" borderId="2" xfId="0" applyFont="1" applyFill="1" applyBorder="1" applyAlignment="1" applyProtection="1">
      <alignment vertical="center"/>
      <protection/>
    </xf>
    <xf numFmtId="0" fontId="4" fillId="12" borderId="13" xfId="0" applyFont="1" applyFill="1" applyBorder="1" applyAlignment="1" applyProtection="1">
      <alignment vertical="center"/>
      <protection/>
    </xf>
    <xf numFmtId="2" fontId="5" fillId="0" borderId="0" xfId="0" applyNumberFormat="1" applyFont="1" applyAlignment="1">
      <alignment vertical="center"/>
    </xf>
    <xf numFmtId="0" fontId="0" fillId="17" borderId="5" xfId="0" applyFont="1" applyFill="1" applyBorder="1" applyAlignment="1">
      <alignment horizontal="center" vertical="center"/>
    </xf>
    <xf numFmtId="0" fontId="0" fillId="17" borderId="1" xfId="0" applyFont="1" applyFill="1" applyBorder="1" applyAlignment="1">
      <alignment horizontal="center" vertical="center"/>
    </xf>
    <xf numFmtId="0" fontId="0" fillId="17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0" fillId="15" borderId="5" xfId="0" applyFont="1" applyFill="1" applyBorder="1" applyAlignment="1">
      <alignment horizontal="center" vertical="center"/>
    </xf>
    <xf numFmtId="0" fontId="0" fillId="15" borderId="1" xfId="0" applyFont="1" applyFill="1" applyBorder="1" applyAlignment="1">
      <alignment horizontal="center" vertical="center"/>
    </xf>
    <xf numFmtId="0" fontId="0" fillId="15" borderId="4" xfId="0" applyFont="1" applyFill="1" applyBorder="1" applyAlignment="1">
      <alignment horizontal="center" vertical="center"/>
    </xf>
    <xf numFmtId="0" fontId="0" fillId="16" borderId="5" xfId="0" applyFont="1" applyFill="1" applyBorder="1" applyAlignment="1">
      <alignment horizontal="center" vertical="center"/>
    </xf>
    <xf numFmtId="0" fontId="0" fillId="16" borderId="1" xfId="0" applyFont="1" applyFill="1" applyBorder="1" applyAlignment="1">
      <alignment horizontal="center" vertical="center"/>
    </xf>
    <xf numFmtId="0" fontId="0" fillId="16" borderId="4" xfId="0" applyFont="1" applyFill="1" applyBorder="1" applyAlignment="1">
      <alignment horizontal="center" vertical="center"/>
    </xf>
    <xf numFmtId="0" fontId="0" fillId="8" borderId="5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0" fillId="8" borderId="4" xfId="0" applyFont="1" applyFill="1" applyBorder="1" applyAlignment="1">
      <alignment horizontal="center" vertical="center"/>
    </xf>
    <xf numFmtId="0" fontId="0" fillId="18" borderId="5" xfId="0" applyFont="1" applyFill="1" applyBorder="1" applyAlignment="1">
      <alignment horizontal="center" vertical="center"/>
    </xf>
    <xf numFmtId="0" fontId="0" fillId="18" borderId="1" xfId="0" applyFont="1" applyFill="1" applyBorder="1" applyAlignment="1">
      <alignment horizontal="center" vertical="center"/>
    </xf>
    <xf numFmtId="0" fontId="0" fillId="18" borderId="4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14" borderId="5" xfId="0" applyFont="1" applyFill="1" applyBorder="1" applyAlignment="1">
      <alignment horizontal="center" vertical="center"/>
    </xf>
    <xf numFmtId="0" fontId="0" fillId="14" borderId="1" xfId="0" applyFont="1" applyFill="1" applyBorder="1" applyAlignment="1">
      <alignment horizontal="center" vertical="center"/>
    </xf>
    <xf numFmtId="0" fontId="0" fillId="14" borderId="4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0" fillId="13" borderId="5" xfId="0" applyFont="1" applyFill="1" applyBorder="1" applyAlignment="1">
      <alignment horizontal="center" vertical="center"/>
    </xf>
    <xf numFmtId="0" fontId="0" fillId="13" borderId="1" xfId="0" applyFont="1" applyFill="1" applyBorder="1" applyAlignment="1">
      <alignment horizontal="center" vertical="center"/>
    </xf>
    <xf numFmtId="0" fontId="0" fillId="13" borderId="4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13" borderId="2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14" borderId="2" xfId="0" applyFont="1" applyFill="1" applyBorder="1" applyAlignment="1">
      <alignment horizontal="center" vertical="center"/>
    </xf>
    <xf numFmtId="0" fontId="5" fillId="17" borderId="2" xfId="0" applyFont="1" applyFill="1" applyBorder="1" applyAlignment="1">
      <alignment horizontal="center" vertical="center"/>
    </xf>
    <xf numFmtId="180" fontId="0" fillId="0" borderId="18" xfId="0" applyNumberFormat="1" applyFont="1" applyBorder="1" applyAlignment="1" applyProtection="1">
      <alignment horizontal="center" vertical="center"/>
      <protection locked="0"/>
    </xf>
    <xf numFmtId="0" fontId="5" fillId="15" borderId="2" xfId="0" applyFont="1" applyFill="1" applyBorder="1" applyAlignment="1">
      <alignment horizontal="center" vertical="center"/>
    </xf>
    <xf numFmtId="0" fontId="5" fillId="16" borderId="2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ＭＳ Ｐゴシック"/>
                <a:ea typeface="ＭＳ Ｐゴシック"/>
                <a:cs typeface="ＭＳ Ｐゴシック"/>
              </a:rPr>
              <a:t>得点推移</a:t>
            </a:r>
          </a:p>
        </c:rich>
      </c:tx>
      <c:layout>
        <c:manualLayout>
          <c:xMode val="factor"/>
          <c:yMode val="factor"/>
          <c:x val="-0.002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44"/>
          <c:w val="0.97775"/>
          <c:h val="0.920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Graph!$C$2</c:f>
              <c:strCache>
                <c:ptCount val="1"/>
                <c:pt idx="0">
                  <c:v>アフリカ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Graph!$AW$5:$AW$24</c:f>
              <c:numCache/>
            </c:numRef>
          </c:xVal>
          <c:yVal>
            <c:numRef>
              <c:f>Graph!$G$5:$G$24</c:f>
              <c:numCache/>
            </c:numRef>
          </c:yVal>
          <c:smooth val="0"/>
        </c:ser>
        <c:ser>
          <c:idx val="1"/>
          <c:order val="1"/>
          <c:tx>
            <c:strRef>
              <c:f>Graph!$H$2</c:f>
              <c:strCache>
                <c:ptCount val="1"/>
                <c:pt idx="0">
                  <c:v>イタリア(イベリア)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Graph!$AX$5:$AX$24</c:f>
              <c:numCache/>
            </c:numRef>
          </c:xVal>
          <c:yVal>
            <c:numRef>
              <c:f>Graph!$L$5:$L$24</c:f>
              <c:numCache/>
            </c:numRef>
          </c:yVal>
          <c:smooth val="0"/>
        </c:ser>
        <c:ser>
          <c:idx val="2"/>
          <c:order val="2"/>
          <c:tx>
            <c:strRef>
              <c:f>Graph!$M$2</c:f>
              <c:strCache>
                <c:ptCount val="1"/>
                <c:pt idx="0">
                  <c:v>イリリア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Graph!$AY$5:$AY$24</c:f>
              <c:numCache/>
            </c:numRef>
          </c:xVal>
          <c:yVal>
            <c:numRef>
              <c:f>Graph!$Q$5:$Q$24</c:f>
              <c:numCache/>
            </c:numRef>
          </c:yVal>
          <c:smooth val="0"/>
        </c:ser>
        <c:ser>
          <c:idx val="3"/>
          <c:order val="3"/>
          <c:tx>
            <c:strRef>
              <c:f>Graph!$R$2</c:f>
              <c:strCache>
                <c:ptCount val="1"/>
                <c:pt idx="0">
                  <c:v>トラキア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Graph!$AZ$5:$AZ$24</c:f>
              <c:numCache/>
            </c:numRef>
          </c:xVal>
          <c:yVal>
            <c:numRef>
              <c:f>Graph!$V$5:$V$24</c:f>
              <c:numCache/>
            </c:numRef>
          </c:yVal>
          <c:smooth val="0"/>
        </c:ser>
        <c:ser>
          <c:idx val="4"/>
          <c:order val="4"/>
          <c:tx>
            <c:strRef>
              <c:f>Graph!$W$2</c:f>
              <c:strCache>
                <c:ptCount val="1"/>
                <c:pt idx="0">
                  <c:v>クレタ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xVal>
            <c:numRef>
              <c:f>Graph!$BA$5:$BA$24</c:f>
              <c:numCache/>
            </c:numRef>
          </c:xVal>
          <c:yVal>
            <c:numRef>
              <c:f>Graph!$AA$5:$AA$24</c:f>
              <c:numCache/>
            </c:numRef>
          </c:yVal>
          <c:smooth val="0"/>
        </c:ser>
        <c:ser>
          <c:idx val="5"/>
          <c:order val="5"/>
          <c:tx>
            <c:strRef>
              <c:f>Graph!$AB$2</c:f>
              <c:strCache>
                <c:ptCount val="1"/>
                <c:pt idx="0">
                  <c:v>アジア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Graph!$BB$5:$BB$24</c:f>
              <c:numCache/>
            </c:numRef>
          </c:xVal>
          <c:yVal>
            <c:numRef>
              <c:f>Graph!$AF$5:$AF$24</c:f>
              <c:numCache/>
            </c:numRef>
          </c:yVal>
          <c:smooth val="0"/>
        </c:ser>
        <c:ser>
          <c:idx val="6"/>
          <c:order val="6"/>
          <c:tx>
            <c:strRef>
              <c:f>Graph!$AG$2</c:f>
              <c:strCache>
                <c:ptCount val="1"/>
                <c:pt idx="0">
                  <c:v>アッシリア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Graph!$BC$5:$BC$24</c:f>
              <c:numCache/>
            </c:numRef>
          </c:xVal>
          <c:yVal>
            <c:numRef>
              <c:f>Graph!$AK$5:$AK$24</c:f>
              <c:numCache/>
            </c:numRef>
          </c:yVal>
          <c:smooth val="0"/>
        </c:ser>
        <c:ser>
          <c:idx val="7"/>
          <c:order val="7"/>
          <c:tx>
            <c:strRef>
              <c:f>Graph!$AL$2</c:f>
              <c:strCache>
                <c:ptCount val="1"/>
                <c:pt idx="0">
                  <c:v>バビロニア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Graph!$BD$5:$BD$24</c:f>
              <c:numCache/>
            </c:numRef>
          </c:xVal>
          <c:yVal>
            <c:numRef>
              <c:f>Graph!$AP$5:$AP$24</c:f>
              <c:numCache/>
            </c:numRef>
          </c:yVal>
          <c:smooth val="0"/>
        </c:ser>
        <c:ser>
          <c:idx val="8"/>
          <c:order val="8"/>
          <c:tx>
            <c:strRef>
              <c:f>Graph!$AQ$2</c:f>
              <c:strCache>
                <c:ptCount val="1"/>
                <c:pt idx="0">
                  <c:v>エジプト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CC99FF"/>
                </a:solidFill>
              </a:ln>
            </c:spPr>
          </c:marker>
          <c:xVal>
            <c:numRef>
              <c:f>Graph!$BE$5:$BE$24</c:f>
              <c:numCache/>
            </c:numRef>
          </c:xVal>
          <c:yVal>
            <c:numRef>
              <c:f>Graph!$AU$5:$AU$24</c:f>
              <c:numCache/>
            </c:numRef>
          </c:yVal>
          <c:smooth val="0"/>
        </c:ser>
        <c:axId val="33767190"/>
        <c:axId val="35469255"/>
      </c:scatterChart>
      <c:valAx>
        <c:axId val="33767190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ターン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5469255"/>
        <c:crosses val="autoZero"/>
        <c:crossBetween val="midCat"/>
        <c:dispUnits/>
        <c:majorUnit val="1"/>
      </c:valAx>
      <c:valAx>
        <c:axId val="35469255"/>
        <c:scaling>
          <c:orientation val="minMax"/>
          <c:max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得点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3767190"/>
        <c:crosses val="autoZero"/>
        <c:crossBetween val="midCat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75"/>
          <c:y val="0.07625"/>
          <c:w val="0.088"/>
          <c:h val="0.334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26</xdr:row>
      <xdr:rowOff>0</xdr:rowOff>
    </xdr:from>
    <xdr:to>
      <xdr:col>47</xdr:col>
      <xdr:colOff>0</xdr:colOff>
      <xdr:row>55</xdr:row>
      <xdr:rowOff>180975</xdr:rowOff>
    </xdr:to>
    <xdr:graphicFrame>
      <xdr:nvGraphicFramePr>
        <xdr:cNvPr id="1" name="Chart 1"/>
        <xdr:cNvGraphicFramePr/>
      </xdr:nvGraphicFramePr>
      <xdr:xfrm>
        <a:off x="466725" y="4953000"/>
        <a:ext cx="1620202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39"/>
  <sheetViews>
    <sheetView tabSelected="1" workbookViewId="0" topLeftCell="A1">
      <pane xSplit="6" ySplit="6" topLeftCell="G7" activePane="bottomRight" state="frozen"/>
      <selection pane="topLeft" activeCell="A1" sqref="A1"/>
      <selection pane="topRight" activeCell="F1" sqref="F1"/>
      <selection pane="bottomLeft" activeCell="A8" sqref="A8"/>
      <selection pane="bottomRight" activeCell="P38" sqref="P38"/>
    </sheetView>
  </sheetViews>
  <sheetFormatPr defaultColWidth="9.00390625" defaultRowHeight="20.25" customHeight="1"/>
  <cols>
    <col min="1" max="1" width="1.625" style="9" customWidth="1"/>
    <col min="2" max="3" width="4.50390625" style="9" customWidth="1"/>
    <col min="4" max="4" width="9.125" style="9" customWidth="1"/>
    <col min="5" max="5" width="14.50390625" style="9" customWidth="1"/>
    <col min="6" max="6" width="8.625" style="9" customWidth="1"/>
    <col min="7" max="7" width="1.625" style="9" customWidth="1"/>
    <col min="8" max="10" width="4.625" style="9" customWidth="1"/>
    <col min="11" max="11" width="5.625" style="9" customWidth="1"/>
    <col min="12" max="12" width="1.625" style="9" customWidth="1"/>
    <col min="13" max="13" width="4.625" style="9" customWidth="1"/>
    <col min="14" max="14" width="4.375" style="9" customWidth="1"/>
    <col min="15" max="15" width="4.625" style="9" customWidth="1"/>
    <col min="16" max="16" width="5.625" style="9" customWidth="1"/>
    <col min="17" max="17" width="1.625" style="9" customWidth="1"/>
    <col min="18" max="19" width="4.625" style="9" customWidth="1"/>
    <col min="20" max="20" width="4.50390625" style="9" customWidth="1"/>
    <col min="21" max="21" width="5.625" style="9" customWidth="1"/>
    <col min="22" max="22" width="1.625" style="9" customWidth="1"/>
    <col min="23" max="25" width="4.625" style="9" customWidth="1"/>
    <col min="26" max="26" width="5.625" style="9" customWidth="1"/>
    <col min="27" max="27" width="1.625" style="9" customWidth="1"/>
    <col min="28" max="29" width="4.625" style="9" customWidth="1"/>
    <col min="30" max="30" width="4.50390625" style="9" customWidth="1"/>
    <col min="31" max="31" width="5.625" style="9" customWidth="1"/>
    <col min="32" max="32" width="1.625" style="9" customWidth="1"/>
    <col min="33" max="35" width="4.625" style="9" customWidth="1"/>
    <col min="36" max="36" width="5.625" style="9" customWidth="1"/>
    <col min="37" max="37" width="1.625" style="9" customWidth="1"/>
    <col min="38" max="40" width="4.625" style="9" customWidth="1"/>
    <col min="41" max="41" width="5.625" style="9" customWidth="1"/>
    <col min="42" max="42" width="1.625" style="9" customWidth="1"/>
    <col min="43" max="45" width="4.625" style="9" customWidth="1"/>
    <col min="46" max="46" width="5.625" style="9" customWidth="1"/>
    <col min="47" max="47" width="1.625" style="9" customWidth="1"/>
    <col min="48" max="50" width="4.625" style="9" customWidth="1"/>
    <col min="51" max="51" width="5.625" style="9" customWidth="1"/>
    <col min="52" max="16384" width="9.00390625" style="9" customWidth="1"/>
  </cols>
  <sheetData>
    <row r="1" spans="2:5" s="3" customFormat="1" ht="20.25" customHeight="1">
      <c r="B1" s="2" t="s">
        <v>0</v>
      </c>
      <c r="C1" s="2"/>
      <c r="E1" s="2"/>
    </row>
    <row r="2" spans="6:51" s="3" customFormat="1" ht="20.25" customHeight="1">
      <c r="F2" s="4" t="s">
        <v>43</v>
      </c>
      <c r="G2" s="5"/>
      <c r="H2" s="133" t="s">
        <v>47</v>
      </c>
      <c r="I2" s="134"/>
      <c r="J2" s="134"/>
      <c r="K2" s="135"/>
      <c r="L2" s="5"/>
      <c r="M2" s="136" t="s">
        <v>93</v>
      </c>
      <c r="N2" s="137"/>
      <c r="O2" s="137"/>
      <c r="P2" s="138"/>
      <c r="Q2" s="5"/>
      <c r="R2" s="127" t="s">
        <v>48</v>
      </c>
      <c r="S2" s="128"/>
      <c r="T2" s="128"/>
      <c r="U2" s="129"/>
      <c r="V2" s="5"/>
      <c r="W2" s="130" t="s">
        <v>49</v>
      </c>
      <c r="X2" s="131"/>
      <c r="Y2" s="131"/>
      <c r="Z2" s="132"/>
      <c r="AA2" s="5"/>
      <c r="AB2" s="121" t="s">
        <v>50</v>
      </c>
      <c r="AC2" s="122"/>
      <c r="AD2" s="122"/>
      <c r="AE2" s="123"/>
      <c r="AF2" s="5"/>
      <c r="AG2" s="124" t="s">
        <v>51</v>
      </c>
      <c r="AH2" s="125"/>
      <c r="AI2" s="125"/>
      <c r="AJ2" s="126"/>
      <c r="AK2" s="5"/>
      <c r="AL2" s="115" t="s">
        <v>52</v>
      </c>
      <c r="AM2" s="116"/>
      <c r="AN2" s="116"/>
      <c r="AO2" s="117"/>
      <c r="AP2" s="5"/>
      <c r="AQ2" s="118" t="s">
        <v>53</v>
      </c>
      <c r="AR2" s="119"/>
      <c r="AS2" s="119"/>
      <c r="AT2" s="120"/>
      <c r="AU2" s="5"/>
      <c r="AV2" s="109" t="s">
        <v>54</v>
      </c>
      <c r="AW2" s="110"/>
      <c r="AX2" s="110"/>
      <c r="AY2" s="111"/>
    </row>
    <row r="3" spans="2:51" ht="20.25" customHeight="1">
      <c r="B3" s="3"/>
      <c r="C3" s="3"/>
      <c r="D3" s="6" t="s">
        <v>45</v>
      </c>
      <c r="E3" s="100">
        <v>38682</v>
      </c>
      <c r="F3" s="7" t="s">
        <v>55</v>
      </c>
      <c r="G3" s="5"/>
      <c r="H3" s="112"/>
      <c r="I3" s="113"/>
      <c r="J3" s="113"/>
      <c r="K3" s="114"/>
      <c r="L3" s="8"/>
      <c r="M3" s="112" t="s">
        <v>111</v>
      </c>
      <c r="N3" s="113"/>
      <c r="O3" s="113"/>
      <c r="P3" s="114"/>
      <c r="Q3" s="8"/>
      <c r="R3" s="112"/>
      <c r="S3" s="113"/>
      <c r="T3" s="113"/>
      <c r="U3" s="114"/>
      <c r="V3" s="8"/>
      <c r="W3" s="112" t="s">
        <v>112</v>
      </c>
      <c r="X3" s="113"/>
      <c r="Y3" s="113"/>
      <c r="Z3" s="114"/>
      <c r="AA3" s="8"/>
      <c r="AB3" s="112" t="s">
        <v>113</v>
      </c>
      <c r="AC3" s="113"/>
      <c r="AD3" s="113"/>
      <c r="AE3" s="114"/>
      <c r="AF3" s="8"/>
      <c r="AG3" s="112"/>
      <c r="AH3" s="113"/>
      <c r="AI3" s="113"/>
      <c r="AJ3" s="114"/>
      <c r="AK3" s="8"/>
      <c r="AL3" s="112" t="s">
        <v>114</v>
      </c>
      <c r="AM3" s="113"/>
      <c r="AN3" s="113"/>
      <c r="AO3" s="114"/>
      <c r="AP3" s="8"/>
      <c r="AQ3" s="112"/>
      <c r="AR3" s="113"/>
      <c r="AS3" s="113"/>
      <c r="AT3" s="114"/>
      <c r="AU3" s="8"/>
      <c r="AV3" s="112" t="s">
        <v>115</v>
      </c>
      <c r="AW3" s="113"/>
      <c r="AX3" s="113"/>
      <c r="AY3" s="114"/>
    </row>
    <row r="4" spans="4:51" ht="20.25" customHeight="1">
      <c r="D4" s="10" t="s">
        <v>46</v>
      </c>
      <c r="E4" s="99">
        <v>5</v>
      </c>
      <c r="F4" s="11"/>
      <c r="G4" s="12"/>
      <c r="H4" s="13"/>
      <c r="I4" s="13"/>
      <c r="J4" s="13"/>
      <c r="K4" s="13"/>
      <c r="L4" s="14"/>
      <c r="M4" s="13"/>
      <c r="N4" s="13"/>
      <c r="O4" s="13"/>
      <c r="P4" s="13"/>
      <c r="Q4" s="14"/>
      <c r="R4" s="13"/>
      <c r="S4" s="13"/>
      <c r="T4" s="13"/>
      <c r="U4" s="13"/>
      <c r="V4" s="14"/>
      <c r="W4" s="13"/>
      <c r="X4" s="13"/>
      <c r="Y4" s="13"/>
      <c r="Z4" s="13"/>
      <c r="AA4" s="14"/>
      <c r="AB4" s="13"/>
      <c r="AC4" s="13"/>
      <c r="AD4" s="13"/>
      <c r="AE4" s="13"/>
      <c r="AF4" s="14"/>
      <c r="AG4" s="13"/>
      <c r="AH4" s="13"/>
      <c r="AI4" s="13"/>
      <c r="AJ4" s="13"/>
      <c r="AK4" s="14"/>
      <c r="AL4" s="13"/>
      <c r="AM4" s="13"/>
      <c r="AN4" s="13"/>
      <c r="AO4" s="13"/>
      <c r="AP4" s="14"/>
      <c r="AQ4" s="13"/>
      <c r="AR4" s="13"/>
      <c r="AS4" s="13"/>
      <c r="AT4" s="13"/>
      <c r="AU4" s="14"/>
      <c r="AV4" s="13"/>
      <c r="AW4" s="13"/>
      <c r="AX4" s="13"/>
      <c r="AY4" s="13"/>
    </row>
    <row r="5" spans="6:51" ht="20.25" customHeight="1" thickBot="1">
      <c r="F5" s="15" t="s">
        <v>35</v>
      </c>
      <c r="G5" s="16"/>
      <c r="H5" s="17"/>
      <c r="I5" s="18"/>
      <c r="J5" s="18"/>
      <c r="K5" s="19">
        <f>SUMIF(H7:H30,1,K7:K30)</f>
        <v>0</v>
      </c>
      <c r="L5" s="16"/>
      <c r="M5" s="17"/>
      <c r="N5" s="18"/>
      <c r="O5" s="18"/>
      <c r="P5" s="19">
        <f>SUMIF(M7:M30,1,P7:P30)</f>
        <v>0</v>
      </c>
      <c r="Q5" s="16"/>
      <c r="R5" s="17"/>
      <c r="S5" s="18"/>
      <c r="T5" s="18"/>
      <c r="U5" s="19">
        <f>SUMIF(R7:R30,1,U7:U30)</f>
        <v>0</v>
      </c>
      <c r="V5" s="16"/>
      <c r="W5" s="17"/>
      <c r="X5" s="18"/>
      <c r="Y5" s="18"/>
      <c r="Z5" s="19">
        <f>SUMIF(W7:W30,1,Z7:Z30)</f>
        <v>0</v>
      </c>
      <c r="AA5" s="16"/>
      <c r="AB5" s="17"/>
      <c r="AC5" s="18"/>
      <c r="AD5" s="18"/>
      <c r="AE5" s="19">
        <f>SUMIF(AB7:AB30,1,AE7:AE30)</f>
        <v>0</v>
      </c>
      <c r="AF5" s="16"/>
      <c r="AG5" s="17"/>
      <c r="AH5" s="18"/>
      <c r="AI5" s="18"/>
      <c r="AJ5" s="19">
        <f>SUMIF(AG7:AG30,1,AJ7:AJ30)</f>
        <v>0</v>
      </c>
      <c r="AK5" s="16"/>
      <c r="AL5" s="17"/>
      <c r="AM5" s="18"/>
      <c r="AN5" s="18"/>
      <c r="AO5" s="19">
        <f>SUMIF(AL7:AL30,1,AO7:AO30)</f>
        <v>0</v>
      </c>
      <c r="AP5" s="16"/>
      <c r="AQ5" s="17"/>
      <c r="AR5" s="18"/>
      <c r="AS5" s="18"/>
      <c r="AT5" s="19">
        <f>SUMIF(AQ7:AQ30,1,AT7:AT30)</f>
        <v>0</v>
      </c>
      <c r="AU5" s="16"/>
      <c r="AV5" s="17"/>
      <c r="AW5" s="18"/>
      <c r="AX5" s="18"/>
      <c r="AY5" s="19">
        <f>SUMIF(AV7:AV30,1,AY7:AY30)</f>
        <v>0</v>
      </c>
    </row>
    <row r="6" spans="2:51" ht="20.25" customHeight="1">
      <c r="B6" s="20" t="s">
        <v>29</v>
      </c>
      <c r="C6" s="21"/>
      <c r="D6" s="20" t="s">
        <v>1</v>
      </c>
      <c r="E6" s="11"/>
      <c r="F6" s="22" t="s">
        <v>2</v>
      </c>
      <c r="G6" s="23"/>
      <c r="H6" s="102" t="s">
        <v>3</v>
      </c>
      <c r="I6" s="105" t="s">
        <v>4</v>
      </c>
      <c r="J6" s="24" t="s">
        <v>56</v>
      </c>
      <c r="K6" s="25" t="s">
        <v>2</v>
      </c>
      <c r="L6" s="23"/>
      <c r="M6" s="102" t="s">
        <v>3</v>
      </c>
      <c r="N6" s="105" t="s">
        <v>4</v>
      </c>
      <c r="O6" s="24" t="s">
        <v>56</v>
      </c>
      <c r="P6" s="25" t="s">
        <v>2</v>
      </c>
      <c r="Q6" s="23"/>
      <c r="R6" s="102" t="s">
        <v>3</v>
      </c>
      <c r="S6" s="105" t="s">
        <v>4</v>
      </c>
      <c r="T6" s="24" t="s">
        <v>56</v>
      </c>
      <c r="U6" s="25" t="s">
        <v>2</v>
      </c>
      <c r="V6" s="23"/>
      <c r="W6" s="102" t="s">
        <v>3</v>
      </c>
      <c r="X6" s="105" t="s">
        <v>4</v>
      </c>
      <c r="Y6" s="24" t="s">
        <v>56</v>
      </c>
      <c r="Z6" s="25" t="s">
        <v>2</v>
      </c>
      <c r="AA6" s="23"/>
      <c r="AB6" s="102" t="s">
        <v>3</v>
      </c>
      <c r="AC6" s="105" t="s">
        <v>4</v>
      </c>
      <c r="AD6" s="24" t="s">
        <v>56</v>
      </c>
      <c r="AE6" s="25" t="s">
        <v>2</v>
      </c>
      <c r="AF6" s="23"/>
      <c r="AG6" s="102" t="s">
        <v>3</v>
      </c>
      <c r="AH6" s="105" t="s">
        <v>4</v>
      </c>
      <c r="AI6" s="24" t="s">
        <v>56</v>
      </c>
      <c r="AJ6" s="25" t="s">
        <v>2</v>
      </c>
      <c r="AK6" s="23"/>
      <c r="AL6" s="102" t="s">
        <v>3</v>
      </c>
      <c r="AM6" s="105" t="s">
        <v>4</v>
      </c>
      <c r="AN6" s="24" t="s">
        <v>56</v>
      </c>
      <c r="AO6" s="25" t="s">
        <v>2</v>
      </c>
      <c r="AP6" s="23"/>
      <c r="AQ6" s="102" t="s">
        <v>3</v>
      </c>
      <c r="AR6" s="105" t="s">
        <v>4</v>
      </c>
      <c r="AS6" s="24" t="s">
        <v>56</v>
      </c>
      <c r="AT6" s="25" t="s">
        <v>2</v>
      </c>
      <c r="AU6" s="23"/>
      <c r="AV6" s="102" t="s">
        <v>3</v>
      </c>
      <c r="AW6" s="105" t="s">
        <v>4</v>
      </c>
      <c r="AX6" s="24" t="s">
        <v>56</v>
      </c>
      <c r="AY6" s="25" t="s">
        <v>2</v>
      </c>
    </row>
    <row r="7" spans="2:51" ht="20.25" customHeight="1">
      <c r="B7" s="26" t="s">
        <v>30</v>
      </c>
      <c r="C7" s="27"/>
      <c r="D7" s="28" t="s">
        <v>5</v>
      </c>
      <c r="E7" s="1" t="s">
        <v>63</v>
      </c>
      <c r="F7" s="29">
        <v>45</v>
      </c>
      <c r="G7" s="30"/>
      <c r="H7" s="103"/>
      <c r="I7" s="106">
        <f>IF(H7&lt;&gt;"",1,0)</f>
        <v>0</v>
      </c>
      <c r="J7" s="31">
        <f>IF(I7,"",IF(I$8,10,0)+IF(I$9,10,0)+IF(I$10,10,0)+IF(I$11,10,0)+IF(I$12,10,0)+IF(I$13,10,0))</f>
        <v>0</v>
      </c>
      <c r="K7" s="32">
        <f>IF(I7,"",$F7-J7)</f>
        <v>45</v>
      </c>
      <c r="L7" s="30"/>
      <c r="M7" s="103">
        <v>11</v>
      </c>
      <c r="N7" s="106">
        <f>IF(M7&lt;&gt;"",1,0)</f>
        <v>1</v>
      </c>
      <c r="O7" s="31">
        <f>IF(N7,"",IF(N$8,10,0)+IF(N$9,10,0)+IF(N$10,10,0)+IF(N$11,10,0)+IF(N$12,10,0)+IF(N$13,10,0))</f>
      </c>
      <c r="P7" s="32">
        <f>IF(N7,"",$F7-O7)</f>
      </c>
      <c r="Q7" s="30"/>
      <c r="R7" s="103"/>
      <c r="S7" s="106">
        <f>IF(R7&lt;&gt;"",1,0)</f>
        <v>0</v>
      </c>
      <c r="T7" s="31">
        <f>IF(S7,"",IF(S$8,10,0)+IF(S$9,10,0)+IF(S$10,10,0)+IF(S$11,10,0)+IF(S$12,10,0)+IF(S$13,10,0))</f>
        <v>0</v>
      </c>
      <c r="U7" s="32">
        <f>IF(S7,"",$F7-T7)</f>
        <v>45</v>
      </c>
      <c r="V7" s="30"/>
      <c r="W7" s="103">
        <v>10</v>
      </c>
      <c r="X7" s="106">
        <f>IF(W7&lt;&gt;"",1,0)</f>
        <v>1</v>
      </c>
      <c r="Y7" s="31">
        <f>IF(X7,"",IF(X$8,10,0)+IF(X$9,10,0)+IF(X$10,10,0)+IF(X$11,10,0)+IF(X$12,10,0)+IF(X$13,10,0))</f>
      </c>
      <c r="Z7" s="32">
        <f>IF(X7,"",$F7-Y7)</f>
      </c>
      <c r="AA7" s="30"/>
      <c r="AB7" s="103">
        <v>9</v>
      </c>
      <c r="AC7" s="106">
        <f>IF(AB7&lt;&gt;"",1,0)</f>
        <v>1</v>
      </c>
      <c r="AD7" s="31">
        <f>IF(AC7,"",IF(AC$8,10,0)+IF(AC$9,10,0)+IF(AC$10,10,0)+IF(AC$11,10,0)+IF(AC$12,10,0)+IF(AC$13,10,0))</f>
      </c>
      <c r="AE7" s="32">
        <f>IF(AC7,"",$F7-AD7)</f>
      </c>
      <c r="AF7" s="30"/>
      <c r="AG7" s="103"/>
      <c r="AH7" s="106">
        <f>IF(AG7&lt;&gt;"",1,0)</f>
        <v>0</v>
      </c>
      <c r="AI7" s="31">
        <f>IF(AH7,"",IF(AH$8,10,0)+IF(AH$9,10,0)+IF(AH$10,10,0)+IF(AH$11,10,0)+IF(AH$12,10,0)+IF(AH$13,10,0))</f>
        <v>0</v>
      </c>
      <c r="AJ7" s="32">
        <f>IF(AH7,"",$F7-AI7)</f>
        <v>45</v>
      </c>
      <c r="AK7" s="30"/>
      <c r="AL7" s="103">
        <v>12</v>
      </c>
      <c r="AM7" s="106">
        <f>IF(AL7&lt;&gt;"",1,0)</f>
        <v>1</v>
      </c>
      <c r="AN7" s="31">
        <f>IF(AM7,"",IF(AM$8,10,0)+IF(AM$9,10,0)+IF(AM$10,10,0)+IF(AM$11,10,0)+IF(AM$12,10,0)+IF(AM$13,10,0))</f>
      </c>
      <c r="AO7" s="32">
        <f>IF(AM7,"",$F7-AN7)</f>
      </c>
      <c r="AP7" s="30"/>
      <c r="AQ7" s="103"/>
      <c r="AR7" s="106">
        <f>IF(AQ7&lt;&gt;"",1,0)</f>
        <v>0</v>
      </c>
      <c r="AS7" s="31">
        <f>IF(AR7,"",IF(AR$8,10,0)+IF(AR$9,10,0)+IF(AR$10,10,0)+IF(AR$11,10,0)+IF(AR$12,10,0)+IF(AR$13,10,0))</f>
        <v>0</v>
      </c>
      <c r="AT7" s="32">
        <f>IF(AR7,"",$F7-AS7)</f>
        <v>45</v>
      </c>
      <c r="AU7" s="30"/>
      <c r="AV7" s="103">
        <v>9</v>
      </c>
      <c r="AW7" s="106">
        <f>IF(AV7&lt;&gt;"",1,0)</f>
        <v>1</v>
      </c>
      <c r="AX7" s="31">
        <f>IF(AW7,"",IF(AW$8,10,0)+IF(AW$9,10,0)+IF(AW$10,10,0)+IF(AW$11,10,0)+IF(AW$12,10,0)+IF(AW$13,10,0))</f>
      </c>
      <c r="AY7" s="32">
        <f>IF(AW7,"",$F7-AX7)</f>
      </c>
    </row>
    <row r="8" spans="2:51" ht="20.25" customHeight="1">
      <c r="B8" s="26" t="s">
        <v>30</v>
      </c>
      <c r="C8" s="27"/>
      <c r="D8" s="28" t="s">
        <v>6</v>
      </c>
      <c r="E8" s="1" t="s">
        <v>64</v>
      </c>
      <c r="F8" s="29">
        <v>45</v>
      </c>
      <c r="G8" s="30"/>
      <c r="H8" s="103"/>
      <c r="I8" s="106">
        <f aca="true" t="shared" si="0" ref="I8:I30">IF(H8&lt;&gt;"",1,0)</f>
        <v>0</v>
      </c>
      <c r="J8" s="31">
        <f>IF(I8,"",IF(I$7,10,0)+IF(I$9,10,0)+IF(I$10,10,0)+IF(I$11,10,0)+IF(I$12,10,0)+IF(I$13,10,0))</f>
        <v>0</v>
      </c>
      <c r="K8" s="32">
        <f>IF(I8,"",$F8-J8)</f>
        <v>45</v>
      </c>
      <c r="L8" s="30"/>
      <c r="M8" s="103">
        <v>14</v>
      </c>
      <c r="N8" s="106">
        <f aca="true" t="shared" si="1" ref="N8:N30">IF(M8&lt;&gt;"",1,0)</f>
        <v>1</v>
      </c>
      <c r="O8" s="31">
        <f>IF(N8,"",IF(N$7,10,0)+IF(N$9,10,0)+IF(N$10,10,0)+IF(N$11,10,0)+IF(N$12,10,0)+IF(N$13,10,0))</f>
      </c>
      <c r="P8" s="32">
        <f>IF(N8,"",$F8-O8)</f>
      </c>
      <c r="Q8" s="30"/>
      <c r="R8" s="103"/>
      <c r="S8" s="106">
        <f aca="true" t="shared" si="2" ref="S8:S30">IF(R8&lt;&gt;"",1,0)</f>
        <v>0</v>
      </c>
      <c r="T8" s="31">
        <f>IF(S8,"",IF(S$7,10,0)+IF(S$9,10,0)+IF(S$10,10,0)+IF(S$11,10,0)+IF(S$12,10,0)+IF(S$13,10,0))</f>
        <v>0</v>
      </c>
      <c r="U8" s="32">
        <f>IF(S8,"",$F8-T8)</f>
        <v>45</v>
      </c>
      <c r="V8" s="30"/>
      <c r="W8" s="103">
        <v>10</v>
      </c>
      <c r="X8" s="106">
        <f aca="true" t="shared" si="3" ref="X8:X30">IF(W8&lt;&gt;"",1,0)</f>
        <v>1</v>
      </c>
      <c r="Y8" s="31">
        <f>IF(X8,"",IF(X$7,10,0)+IF(X$9,10,0)+IF(X$10,10,0)+IF(X$11,10,0)+IF(X$12,10,0)+IF(X$13,10,0))</f>
      </c>
      <c r="Z8" s="32">
        <f>IF(X8,"",$F8-Y8)</f>
      </c>
      <c r="AA8" s="30"/>
      <c r="AB8" s="103">
        <v>10</v>
      </c>
      <c r="AC8" s="106">
        <f aca="true" t="shared" si="4" ref="AC8:AC30">IF(AB8&lt;&gt;"",1,0)</f>
        <v>1</v>
      </c>
      <c r="AD8" s="31">
        <f>IF(AC8,"",IF(AC$7,10,0)+IF(AC$9,10,0)+IF(AC$10,10,0)+IF(AC$11,10,0)+IF(AC$12,10,0)+IF(AC$13,10,0))</f>
      </c>
      <c r="AE8" s="32">
        <f>IF(AC8,"",$F8-AD8)</f>
      </c>
      <c r="AF8" s="30"/>
      <c r="AG8" s="103"/>
      <c r="AH8" s="106">
        <f aca="true" t="shared" si="5" ref="AH8:AH30">IF(AG8&lt;&gt;"",1,0)</f>
        <v>0</v>
      </c>
      <c r="AI8" s="31">
        <f>IF(AH8,"",IF(AH$7,10,0)+IF(AH$9,10,0)+IF(AH$10,10,0)+IF(AH$11,10,0)+IF(AH$12,10,0)+IF(AH$13,10,0))</f>
        <v>0</v>
      </c>
      <c r="AJ8" s="32">
        <f>IF(AH8,"",$F8-AI8)</f>
        <v>45</v>
      </c>
      <c r="AK8" s="30"/>
      <c r="AL8" s="103">
        <v>11</v>
      </c>
      <c r="AM8" s="106">
        <f aca="true" t="shared" si="6" ref="AM8:AM30">IF(AL8&lt;&gt;"",1,0)</f>
        <v>1</v>
      </c>
      <c r="AN8" s="31">
        <f>IF(AM8,"",IF(AM$7,10,0)+IF(AM$9,10,0)+IF(AM$10,10,0)+IF(AM$11,10,0)+IF(AM$12,10,0)+IF(AM$13,10,0))</f>
      </c>
      <c r="AO8" s="32">
        <f>IF(AM8,"",$F8-AN8)</f>
      </c>
      <c r="AP8" s="30"/>
      <c r="AQ8" s="103"/>
      <c r="AR8" s="106">
        <f aca="true" t="shared" si="7" ref="AR8:AR30">IF(AQ8&lt;&gt;"",1,0)</f>
        <v>0</v>
      </c>
      <c r="AS8" s="31">
        <f>IF(AR8,"",IF(AR$7,10,0)+IF(AR$9,10,0)+IF(AR$10,10,0)+IF(AR$11,10,0)+IF(AR$12,10,0)+IF(AR$13,10,0))</f>
        <v>0</v>
      </c>
      <c r="AT8" s="32">
        <f>IF(AR8,"",$F8-AS8)</f>
        <v>45</v>
      </c>
      <c r="AU8" s="30"/>
      <c r="AV8" s="103">
        <v>10</v>
      </c>
      <c r="AW8" s="106">
        <f aca="true" t="shared" si="8" ref="AW8:AW30">IF(AV8&lt;&gt;"",1,0)</f>
        <v>1</v>
      </c>
      <c r="AX8" s="31">
        <f>IF(AW8,"",IF(AW$7,10,0)+IF(AW$9,10,0)+IF(AW$10,10,0)+IF(AW$11,10,0)+IF(AW$12,10,0)+IF(AW$13,10,0))</f>
      </c>
      <c r="AY8" s="32">
        <f>IF(AW8,"",$F8-AX8)</f>
      </c>
    </row>
    <row r="9" spans="2:51" ht="20.25" customHeight="1">
      <c r="B9" s="26" t="s">
        <v>30</v>
      </c>
      <c r="C9" s="27"/>
      <c r="D9" s="28" t="s">
        <v>7</v>
      </c>
      <c r="E9" s="1" t="s">
        <v>65</v>
      </c>
      <c r="F9" s="29">
        <v>80</v>
      </c>
      <c r="G9" s="30"/>
      <c r="H9" s="103"/>
      <c r="I9" s="106">
        <f t="shared" si="0"/>
        <v>0</v>
      </c>
      <c r="J9" s="31">
        <f>IF(I9,"",IF(I$7,10,0)+IF(I$8,10,0)+IF(I$10,10,0)+IF(I$11,10,0)+IF(I$12,10,0)+IF(I$13,10,0))</f>
        <v>0</v>
      </c>
      <c r="K9" s="32">
        <f>IF(I9,"",$F9-J9)</f>
        <v>80</v>
      </c>
      <c r="L9" s="30"/>
      <c r="M9" s="103">
        <v>15</v>
      </c>
      <c r="N9" s="106">
        <f t="shared" si="1"/>
        <v>1</v>
      </c>
      <c r="O9" s="31">
        <f>IF(N9,"",IF(N$7,10,0)+IF(N$8,10,0)+IF(N$10,10,0)+IF(N$11,10,0)+IF(N$12,10,0)+IF(N$13,10,0))</f>
      </c>
      <c r="P9" s="32">
        <f>IF(N9,"",$F9-O9)</f>
      </c>
      <c r="Q9" s="30"/>
      <c r="R9" s="103"/>
      <c r="S9" s="106">
        <f t="shared" si="2"/>
        <v>0</v>
      </c>
      <c r="T9" s="31">
        <f>IF(S9,"",IF(S$7,10,0)+IF(S$8,10,0)+IF(S$10,10,0)+IF(S$11,10,0)+IF(S$12,10,0)+IF(S$13,10,0))</f>
        <v>0</v>
      </c>
      <c r="U9" s="32">
        <f>IF(S9,"",$F9-T9)</f>
        <v>80</v>
      </c>
      <c r="V9" s="30"/>
      <c r="W9" s="103">
        <v>11</v>
      </c>
      <c r="X9" s="106">
        <f t="shared" si="3"/>
        <v>1</v>
      </c>
      <c r="Y9" s="31">
        <f>IF(X9,"",IF(X$7,10,0)+IF(X$8,10,0)+IF(X$10,10,0)+IF(X$11,10,0)+IF(X$12,10,0)+IF(X$13,10,0))</f>
      </c>
      <c r="Z9" s="32">
        <f>IF(X9,"",$F9-Y9)</f>
      </c>
      <c r="AA9" s="30"/>
      <c r="AB9" s="103">
        <v>11</v>
      </c>
      <c r="AC9" s="106">
        <f t="shared" si="4"/>
        <v>1</v>
      </c>
      <c r="AD9" s="31">
        <f>IF(AC9,"",IF(AC$7,10,0)+IF(AC$8,10,0)+IF(AC$10,10,0)+IF(AC$11,10,0)+IF(AC$12,10,0)+IF(AC$13,10,0))</f>
      </c>
      <c r="AE9" s="32">
        <f>IF(AC9,"",$F9-AD9)</f>
      </c>
      <c r="AF9" s="30"/>
      <c r="AG9" s="103"/>
      <c r="AH9" s="106">
        <f t="shared" si="5"/>
        <v>0</v>
      </c>
      <c r="AI9" s="31">
        <f>IF(AH9,"",IF(AH$7,10,0)+IF(AH$8,10,0)+IF(AH$10,10,0)+IF(AH$11,10,0)+IF(AH$12,10,0)+IF(AH$13,10,0))</f>
        <v>0</v>
      </c>
      <c r="AJ9" s="32">
        <f>IF(AH9,"",$F9-AI9)</f>
        <v>80</v>
      </c>
      <c r="AK9" s="30"/>
      <c r="AL9" s="103">
        <v>9</v>
      </c>
      <c r="AM9" s="106">
        <f t="shared" si="6"/>
        <v>1</v>
      </c>
      <c r="AN9" s="31">
        <f>IF(AM9,"",IF(AM$7,10,0)+IF(AM$8,10,0)+IF(AM$10,10,0)+IF(AM$11,10,0)+IF(AM$12,10,0)+IF(AM$13,10,0))</f>
      </c>
      <c r="AO9" s="32">
        <f>IF(AM9,"",$F9-AN9)</f>
      </c>
      <c r="AP9" s="30"/>
      <c r="AQ9" s="103"/>
      <c r="AR9" s="106">
        <f t="shared" si="7"/>
        <v>0</v>
      </c>
      <c r="AS9" s="31">
        <f>IF(AR9,"",IF(AR$7,10,0)+IF(AR$8,10,0)+IF(AR$10,10,0)+IF(AR$11,10,0)+IF(AR$12,10,0)+IF(AR$13,10,0))</f>
        <v>0</v>
      </c>
      <c r="AT9" s="32">
        <f>IF(AR9,"",$F9-AS9)</f>
        <v>80</v>
      </c>
      <c r="AU9" s="30"/>
      <c r="AV9" s="103">
        <v>16</v>
      </c>
      <c r="AW9" s="106">
        <f t="shared" si="8"/>
        <v>1</v>
      </c>
      <c r="AX9" s="31">
        <f>IF(AW9,"",IF(AW$7,10,0)+IF(AW$8,10,0)+IF(AW$10,10,0)+IF(AW$11,10,0)+IF(AW$12,10,0)+IF(AW$13,10,0))</f>
      </c>
      <c r="AY9" s="32">
        <f>IF(AW9,"",$F9-AX9)</f>
      </c>
    </row>
    <row r="10" spans="2:51" ht="20.25" customHeight="1">
      <c r="B10" s="26" t="s">
        <v>30</v>
      </c>
      <c r="C10" s="27"/>
      <c r="D10" s="28" t="s">
        <v>8</v>
      </c>
      <c r="E10" s="1" t="s">
        <v>66</v>
      </c>
      <c r="F10" s="29">
        <v>110</v>
      </c>
      <c r="G10" s="30"/>
      <c r="H10" s="103"/>
      <c r="I10" s="106">
        <f t="shared" si="0"/>
        <v>0</v>
      </c>
      <c r="J10" s="31">
        <f>IF(I10,"",IF(I$7,10,0)+IF(I$8,10,0)+IF(I$9,10,0)+IF(I$11,10,0)+IF(I$12,10,0)+IF(I$13,10,0))</f>
        <v>0</v>
      </c>
      <c r="K10" s="32">
        <f>IF(I10,"",$F10-J10)</f>
        <v>110</v>
      </c>
      <c r="L10" s="30"/>
      <c r="M10" s="103">
        <v>7</v>
      </c>
      <c r="N10" s="106">
        <f t="shared" si="1"/>
        <v>1</v>
      </c>
      <c r="O10" s="31">
        <f>IF(N10,"",IF(N$7,10,0)+IF(N$8,10,0)+IF(N$9,10,0)+IF(N$11,10,0)+IF(N$12,10,0)+IF(N$13,10,0))</f>
      </c>
      <c r="P10" s="32">
        <f>IF(N10,"",$F10-O10)</f>
      </c>
      <c r="Q10" s="30"/>
      <c r="R10" s="103"/>
      <c r="S10" s="106">
        <f t="shared" si="2"/>
        <v>0</v>
      </c>
      <c r="T10" s="31">
        <f>IF(S10,"",IF(S$7,10,0)+IF(S$8,10,0)+IF(S$9,10,0)+IF(S$11,10,0)+IF(S$12,10,0)+IF(S$13,10,0))</f>
        <v>0</v>
      </c>
      <c r="U10" s="32">
        <f>IF(S10,"",$F10-T10)</f>
        <v>110</v>
      </c>
      <c r="V10" s="30"/>
      <c r="W10" s="103">
        <v>16</v>
      </c>
      <c r="X10" s="106">
        <f t="shared" si="3"/>
        <v>1</v>
      </c>
      <c r="Y10" s="31">
        <f>IF(X10,"",IF(X$7,10,0)+IF(X$8,10,0)+IF(X$9,10,0)+IF(X$11,10,0)+IF(X$12,10,0)+IF(X$13,10,0))</f>
      </c>
      <c r="Z10" s="32">
        <f>IF(X10,"",$F10-Y10)</f>
      </c>
      <c r="AA10" s="30"/>
      <c r="AB10" s="103">
        <v>7</v>
      </c>
      <c r="AC10" s="106">
        <f t="shared" si="4"/>
        <v>1</v>
      </c>
      <c r="AD10" s="31">
        <f>IF(AC10,"",IF(AC$7,10,0)+IF(AC$8,10,0)+IF(AC$9,10,0)+IF(AC$11,10,0)+IF(AC$12,10,0)+IF(AC$13,10,0))</f>
      </c>
      <c r="AE10" s="32">
        <f>IF(AC10,"",$F10-AD10)</f>
      </c>
      <c r="AF10" s="30"/>
      <c r="AG10" s="103"/>
      <c r="AH10" s="106">
        <f t="shared" si="5"/>
        <v>0</v>
      </c>
      <c r="AI10" s="31">
        <f>IF(AH10,"",IF(AH$7,10,0)+IF(AH$8,10,0)+IF(AH$9,10,0)+IF(AH$11,10,0)+IF(AH$12,10,0)+IF(AH$13,10,0))</f>
        <v>0</v>
      </c>
      <c r="AJ10" s="32">
        <f>IF(AH10,"",$F10-AI10)</f>
        <v>110</v>
      </c>
      <c r="AK10" s="30"/>
      <c r="AL10" s="103">
        <v>9</v>
      </c>
      <c r="AM10" s="106">
        <f t="shared" si="6"/>
        <v>1</v>
      </c>
      <c r="AN10" s="31">
        <f>IF(AM10,"",IF(AM$7,10,0)+IF(AM$8,10,0)+IF(AM$9,10,0)+IF(AM$11,10,0)+IF(AM$12,10,0)+IF(AM$13,10,0))</f>
      </c>
      <c r="AO10" s="32">
        <f>IF(AM10,"",$F10-AN10)</f>
      </c>
      <c r="AP10" s="30"/>
      <c r="AQ10" s="103"/>
      <c r="AR10" s="106">
        <f t="shared" si="7"/>
        <v>0</v>
      </c>
      <c r="AS10" s="31">
        <f>IF(AR10,"",IF(AR$7,10,0)+IF(AR$8,10,0)+IF(AR$9,10,0)+IF(AR$11,10,0)+IF(AR$12,10,0)+IF(AR$13,10,0))</f>
        <v>0</v>
      </c>
      <c r="AT10" s="32">
        <f>IF(AR10,"",$F10-AS10)</f>
        <v>110</v>
      </c>
      <c r="AU10" s="30"/>
      <c r="AV10" s="103">
        <v>11</v>
      </c>
      <c r="AW10" s="106">
        <f t="shared" si="8"/>
        <v>1</v>
      </c>
      <c r="AX10" s="31">
        <f>IF(AW10,"",IF(AW$7,10,0)+IF(AW$8,10,0)+IF(AW$9,10,0)+IF(AW$11,10,0)+IF(AW$12,10,0)+IF(AW$13,10,0))</f>
      </c>
      <c r="AY10" s="32">
        <f>IF(AW10,"",$F10-AX10)</f>
      </c>
    </row>
    <row r="11" spans="2:51" ht="20.25" customHeight="1">
      <c r="B11" s="26" t="s">
        <v>30</v>
      </c>
      <c r="C11" s="27"/>
      <c r="D11" s="28" t="s">
        <v>9</v>
      </c>
      <c r="E11" s="1" t="s">
        <v>67</v>
      </c>
      <c r="F11" s="29">
        <v>140</v>
      </c>
      <c r="G11" s="30"/>
      <c r="H11" s="103"/>
      <c r="I11" s="106">
        <f t="shared" si="0"/>
        <v>0</v>
      </c>
      <c r="J11" s="31">
        <f>IF(I11,"",IF(I$7,10,0)+IF(I$8,10,0)+IF(I$9,10,0)+IF(I$10,10,0)+IF(I$12,10,0)+IF(I$13,10,0))</f>
        <v>0</v>
      </c>
      <c r="K11" s="32" t="str">
        <f>IF(I13,IF(I11,"",$F11-J11),"不可")</f>
        <v>不可</v>
      </c>
      <c r="L11" s="30"/>
      <c r="M11" s="103"/>
      <c r="N11" s="106">
        <f t="shared" si="1"/>
        <v>0</v>
      </c>
      <c r="O11" s="31">
        <f>IF(N11,"",IF(N$7,10,0)+IF(N$8,10,0)+IF(N$9,10,0)+IF(N$10,10,0)+IF(N$12,10,0)+IF(N$13,10,0))</f>
        <v>50</v>
      </c>
      <c r="P11" s="32">
        <f>IF(N13,IF(N11,"",$F11-O11),"不可")</f>
        <v>90</v>
      </c>
      <c r="Q11" s="30"/>
      <c r="R11" s="103"/>
      <c r="S11" s="106">
        <f t="shared" si="2"/>
        <v>0</v>
      </c>
      <c r="T11" s="31">
        <f>IF(S11,"",IF(S$7,10,0)+IF(S$8,10,0)+IF(S$9,10,0)+IF(S$10,10,0)+IF(S$12,10,0)+IF(S$13,10,0))</f>
        <v>0</v>
      </c>
      <c r="U11" s="32" t="str">
        <f>IF(S13,IF(S11,"",$F11-T11),"不可")</f>
        <v>不可</v>
      </c>
      <c r="V11" s="30"/>
      <c r="W11" s="103">
        <v>16</v>
      </c>
      <c r="X11" s="106">
        <f t="shared" si="3"/>
        <v>1</v>
      </c>
      <c r="Y11" s="31">
        <f>IF(X11,"",IF(X$7,10,0)+IF(X$8,10,0)+IF(X$9,10,0)+IF(X$10,10,0)+IF(X$12,10,0)+IF(X$13,10,0))</f>
      </c>
      <c r="Z11" s="32">
        <f>IF(X13,IF(X11,"",$F11-Y11),"不可")</f>
      </c>
      <c r="AA11" s="30"/>
      <c r="AB11" s="103"/>
      <c r="AC11" s="106">
        <f t="shared" si="4"/>
        <v>0</v>
      </c>
      <c r="AD11" s="31">
        <f>IF(AC11,"",IF(AC$7,10,0)+IF(AC$8,10,0)+IF(AC$9,10,0)+IF(AC$10,10,0)+IF(AC$12,10,0)+IF(AC$13,10,0))</f>
        <v>60</v>
      </c>
      <c r="AE11" s="32">
        <f>IF(AC13,IF(AC11,"",$F11-AD11),"不可")</f>
        <v>80</v>
      </c>
      <c r="AF11" s="30"/>
      <c r="AG11" s="103"/>
      <c r="AH11" s="106">
        <f t="shared" si="5"/>
        <v>0</v>
      </c>
      <c r="AI11" s="31">
        <f>IF(AH11,"",IF(AH$7,10,0)+IF(AH$8,10,0)+IF(AH$9,10,0)+IF(AH$10,10,0)+IF(AH$12,10,0)+IF(AH$13,10,0))</f>
        <v>0</v>
      </c>
      <c r="AJ11" s="32" t="str">
        <f>IF(AH13,IF(AH11,"",$F11-AI11),"不可")</f>
        <v>不可</v>
      </c>
      <c r="AK11" s="30"/>
      <c r="AL11" s="103">
        <v>16</v>
      </c>
      <c r="AM11" s="106">
        <f t="shared" si="6"/>
        <v>1</v>
      </c>
      <c r="AN11" s="31">
        <f>IF(AM11,"",IF(AM$7,10,0)+IF(AM$8,10,0)+IF(AM$9,10,0)+IF(AM$10,10,0)+IF(AM$12,10,0)+IF(AM$13,10,0))</f>
      </c>
      <c r="AO11" s="32">
        <f>IF(AM13,IF(AM11,"",$F11-AN11),"不可")</f>
      </c>
      <c r="AP11" s="30"/>
      <c r="AQ11" s="103"/>
      <c r="AR11" s="106">
        <f t="shared" si="7"/>
        <v>0</v>
      </c>
      <c r="AS11" s="31">
        <f>IF(AR11,"",IF(AR$7,10,0)+IF(AR$8,10,0)+IF(AR$9,10,0)+IF(AR$10,10,0)+IF(AR$12,10,0)+IF(AR$13,10,0))</f>
        <v>0</v>
      </c>
      <c r="AT11" s="32" t="str">
        <f>IF(AR13,IF(AR11,"",$F11-AS11),"不可")</f>
        <v>不可</v>
      </c>
      <c r="AU11" s="30"/>
      <c r="AV11" s="103"/>
      <c r="AW11" s="106">
        <f t="shared" si="8"/>
        <v>0</v>
      </c>
      <c r="AX11" s="31">
        <f>IF(AW11,"",IF(AW$7,10,0)+IF(AW$8,10,0)+IF(AW$9,10,0)+IF(AW$10,10,0)+IF(AW$12,10,0)+IF(AW$13,10,0))</f>
        <v>60</v>
      </c>
      <c r="AY11" s="32">
        <f>IF(AW13,IF(AW11,"",$F11-AX11),"不可")</f>
        <v>80</v>
      </c>
    </row>
    <row r="12" spans="2:51" ht="20.25" customHeight="1">
      <c r="B12" s="26" t="s">
        <v>30</v>
      </c>
      <c r="C12" s="27"/>
      <c r="D12" s="28" t="s">
        <v>10</v>
      </c>
      <c r="E12" s="1" t="s">
        <v>68</v>
      </c>
      <c r="F12" s="29">
        <v>180</v>
      </c>
      <c r="G12" s="30"/>
      <c r="H12" s="103"/>
      <c r="I12" s="106">
        <f t="shared" si="0"/>
        <v>0</v>
      </c>
      <c r="J12" s="31">
        <f>IF(I12,"",IF(I$7,10,0)+IF(I$8,10,0)+IF(I$9,10,0)+IF(I$10,10,0)+IF(I$11,10,0)+IF(I$13,10,0))</f>
        <v>0</v>
      </c>
      <c r="K12" s="32" t="str">
        <f>IF(I13,IF(I12,"",$F12-J12),"不可")</f>
        <v>不可</v>
      </c>
      <c r="L12" s="30"/>
      <c r="M12" s="103"/>
      <c r="N12" s="106">
        <f t="shared" si="1"/>
        <v>0</v>
      </c>
      <c r="O12" s="31">
        <f>IF(N12,"",IF(N$7,10,0)+IF(N$8,10,0)+IF(N$9,10,0)+IF(N$10,10,0)+IF(N$11,10,0)+IF(N$13,10,0))</f>
        <v>50</v>
      </c>
      <c r="P12" s="32">
        <f>IF(N13,IF(N12,"",$F12-O12),"不可")</f>
        <v>130</v>
      </c>
      <c r="Q12" s="30"/>
      <c r="R12" s="103"/>
      <c r="S12" s="106">
        <f t="shared" si="2"/>
        <v>0</v>
      </c>
      <c r="T12" s="31">
        <f>IF(S12,"",IF(S$7,10,0)+IF(S$8,10,0)+IF(S$9,10,0)+IF(S$10,10,0)+IF(S$11,10,0)+IF(S$13,10,0))</f>
        <v>0</v>
      </c>
      <c r="U12" s="32" t="str">
        <f>IF(S13,IF(S12,"",$F12-T12),"不可")</f>
        <v>不可</v>
      </c>
      <c r="V12" s="30"/>
      <c r="W12" s="103">
        <v>15</v>
      </c>
      <c r="X12" s="106">
        <f t="shared" si="3"/>
        <v>1</v>
      </c>
      <c r="Y12" s="31">
        <f>IF(X12,"",IF(X$7,10,0)+IF(X$8,10,0)+IF(X$9,10,0)+IF(X$10,10,0)+IF(X$11,10,0)+IF(X$13,10,0))</f>
      </c>
      <c r="Z12" s="32">
        <f>IF(X13,IF(X12,"",$F12-Y12),"不可")</f>
      </c>
      <c r="AA12" s="30"/>
      <c r="AB12" s="103">
        <v>13</v>
      </c>
      <c r="AC12" s="106">
        <f t="shared" si="4"/>
        <v>1</v>
      </c>
      <c r="AD12" s="31">
        <f>IF(AC12,"",IF(AC$7,10,0)+IF(AC$8,10,0)+IF(AC$9,10,0)+IF(AC$10,10,0)+IF(AC$11,10,0)+IF(AC$13,10,0))</f>
      </c>
      <c r="AE12" s="32">
        <f>IF(AC13,IF(AC12,"",$F12-AD12),"不可")</f>
      </c>
      <c r="AF12" s="30"/>
      <c r="AG12" s="103"/>
      <c r="AH12" s="106">
        <f t="shared" si="5"/>
        <v>0</v>
      </c>
      <c r="AI12" s="31">
        <f>IF(AH12,"",IF(AH$7,10,0)+IF(AH$8,10,0)+IF(AH$9,10,0)+IF(AH$10,10,0)+IF(AH$11,10,0)+IF(AH$13,10,0))</f>
        <v>0</v>
      </c>
      <c r="AJ12" s="32" t="str">
        <f>IF(AH13,IF(AH12,"",$F12-AI12),"不可")</f>
        <v>不可</v>
      </c>
      <c r="AK12" s="30"/>
      <c r="AL12" s="103">
        <v>12</v>
      </c>
      <c r="AM12" s="106">
        <f t="shared" si="6"/>
        <v>1</v>
      </c>
      <c r="AN12" s="31">
        <f>IF(AM12,"",IF(AM$7,10,0)+IF(AM$8,10,0)+IF(AM$9,10,0)+IF(AM$10,10,0)+IF(AM$11,10,0)+IF(AM$13,10,0))</f>
      </c>
      <c r="AO12" s="32">
        <f>IF(AM13,IF(AM12,"",$F12-AN12),"不可")</f>
      </c>
      <c r="AP12" s="30"/>
      <c r="AQ12" s="103"/>
      <c r="AR12" s="106">
        <f t="shared" si="7"/>
        <v>0</v>
      </c>
      <c r="AS12" s="31">
        <f>IF(AR12,"",IF(AR$7,10,0)+IF(AR$8,10,0)+IF(AR$9,10,0)+IF(AR$10,10,0)+IF(AR$11,10,0)+IF(AR$13,10,0))</f>
        <v>0</v>
      </c>
      <c r="AT12" s="32" t="str">
        <f>IF(AR13,IF(AR12,"",$F12-AS12),"不可")</f>
        <v>不可</v>
      </c>
      <c r="AU12" s="30"/>
      <c r="AV12" s="103">
        <v>14</v>
      </c>
      <c r="AW12" s="106">
        <f t="shared" si="8"/>
        <v>1</v>
      </c>
      <c r="AX12" s="31">
        <f>IF(AW12,"",IF(AW$7,10,0)+IF(AW$8,10,0)+IF(AW$9,10,0)+IF(AW$10,10,0)+IF(AW$11,10,0)+IF(AW$13,10,0))</f>
      </c>
      <c r="AY12" s="32">
        <f>IF(AW13,IF(AW12,"",$F12-AX12),"不可")</f>
      </c>
    </row>
    <row r="13" spans="2:51" ht="20.25" customHeight="1">
      <c r="B13" s="26" t="s">
        <v>41</v>
      </c>
      <c r="C13" s="33" t="s">
        <v>57</v>
      </c>
      <c r="D13" s="28" t="s">
        <v>11</v>
      </c>
      <c r="E13" s="1" t="s">
        <v>69</v>
      </c>
      <c r="F13" s="29">
        <v>140</v>
      </c>
      <c r="G13" s="30"/>
      <c r="H13" s="103"/>
      <c r="I13" s="106">
        <f t="shared" si="0"/>
        <v>0</v>
      </c>
      <c r="J13" s="31">
        <f>IF(I13,"",IF(I$7,10,0)+IF(I$8,10,0)+IF(I$9,10,0)+IF(I$10,10,0)+IF(I$14,20,0)+IF(I$15,20,0)+IF(I$16,20,0)+IF(I$17,20,0))</f>
        <v>0</v>
      </c>
      <c r="K13" s="32">
        <f aca="true" t="shared" si="9" ref="K13:K22">IF(I13,"",$F13-J13)</f>
        <v>140</v>
      </c>
      <c r="L13" s="30"/>
      <c r="M13" s="103">
        <v>14</v>
      </c>
      <c r="N13" s="106">
        <f t="shared" si="1"/>
        <v>1</v>
      </c>
      <c r="O13" s="31">
        <f>IF(N13,"",IF(N$7,10,0)+IF(N$8,10,0)+IF(N$9,10,0)+IF(N$10,10,0)+IF(N$14,20,0)+IF(N$15,20,0)+IF(N$16,20,0)+IF(N$17,20,0))</f>
      </c>
      <c r="P13" s="32">
        <f aca="true" t="shared" si="10" ref="P13:P22">IF(N13,"",$F13-O13)</f>
      </c>
      <c r="Q13" s="30"/>
      <c r="R13" s="103"/>
      <c r="S13" s="106">
        <f t="shared" si="2"/>
        <v>0</v>
      </c>
      <c r="T13" s="31">
        <f>IF(S13,"",IF(S$7,10,0)+IF(S$8,10,0)+IF(S$9,10,0)+IF(S$10,10,0)+IF(S$14,20,0)+IF(S$15,20,0)+IF(S$16,20,0)+IF(S$17,20,0))</f>
        <v>0</v>
      </c>
      <c r="U13" s="32">
        <f aca="true" t="shared" si="11" ref="U13:U22">IF(S13,"",$F13-T13)</f>
        <v>140</v>
      </c>
      <c r="V13" s="30"/>
      <c r="W13" s="103">
        <v>8</v>
      </c>
      <c r="X13" s="106">
        <f t="shared" si="3"/>
        <v>1</v>
      </c>
      <c r="Y13" s="31">
        <f>IF(X13,"",IF(X$7,10,0)+IF(X$8,10,0)+IF(X$9,10,0)+IF(X$10,10,0)+IF(X$14,20,0)+IF(X$15,20,0)+IF(X$16,20,0)+IF(X$17,20,0))</f>
      </c>
      <c r="Z13" s="32">
        <f aca="true" t="shared" si="12" ref="Z13:Z22">IF(X13,"",$F13-Y13)</f>
      </c>
      <c r="AA13" s="30"/>
      <c r="AB13" s="103">
        <v>12</v>
      </c>
      <c r="AC13" s="106">
        <f t="shared" si="4"/>
        <v>1</v>
      </c>
      <c r="AD13" s="31">
        <f>IF(AC13,"",IF(AC$7,10,0)+IF(AC$8,10,0)+IF(AC$9,10,0)+IF(AC$10,10,0)+IF(AC$14,20,0)+IF(AC$15,20,0)+IF(AC$16,20,0)+IF(AC$17,20,0))</f>
      </c>
      <c r="AE13" s="32">
        <f aca="true" t="shared" si="13" ref="AE13:AE22">IF(AC13,"",$F13-AD13)</f>
      </c>
      <c r="AF13" s="30"/>
      <c r="AG13" s="103"/>
      <c r="AH13" s="106">
        <f t="shared" si="5"/>
        <v>0</v>
      </c>
      <c r="AI13" s="31">
        <f>IF(AH13,"",IF(AH$7,10,0)+IF(AH$8,10,0)+IF(AH$9,10,0)+IF(AH$10,10,0)+IF(AH$14,20,0)+IF(AH$15,20,0)+IF(AH$16,20,0)+IF(AH$17,20,0))</f>
        <v>0</v>
      </c>
      <c r="AJ13" s="32">
        <f aca="true" t="shared" si="14" ref="AJ13:AJ22">IF(AH13,"",$F13-AI13)</f>
        <v>140</v>
      </c>
      <c r="AK13" s="30"/>
      <c r="AL13" s="103">
        <v>10</v>
      </c>
      <c r="AM13" s="106">
        <f t="shared" si="6"/>
        <v>1</v>
      </c>
      <c r="AN13" s="31">
        <f>IF(AM13,"",IF(AM$7,10,0)+IF(AM$8,10,0)+IF(AM$9,10,0)+IF(AM$10,10,0)+IF(AM$14,20,0)+IF(AM$15,20,0)+IF(AM$16,20,0)+IF(AM$17,20,0))</f>
      </c>
      <c r="AO13" s="32">
        <f aca="true" t="shared" si="15" ref="AO13:AO22">IF(AM13,"",$F13-AN13)</f>
      </c>
      <c r="AP13" s="30"/>
      <c r="AQ13" s="103"/>
      <c r="AR13" s="106">
        <f t="shared" si="7"/>
        <v>0</v>
      </c>
      <c r="AS13" s="31">
        <f>IF(AR13,"",IF(AR$7,10,0)+IF(AR$8,10,0)+IF(AR$9,10,0)+IF(AR$10,10,0)+IF(AR$14,20,0)+IF(AR$15,20,0)+IF(AR$16,20,0)+IF(AR$17,20,0))</f>
        <v>0</v>
      </c>
      <c r="AT13" s="32">
        <f aca="true" t="shared" si="16" ref="AT13:AT22">IF(AR13,"",$F13-AS13)</f>
        <v>140</v>
      </c>
      <c r="AU13" s="30"/>
      <c r="AV13" s="103">
        <v>8</v>
      </c>
      <c r="AW13" s="106">
        <f t="shared" si="8"/>
        <v>1</v>
      </c>
      <c r="AX13" s="31">
        <f>IF(AW13,"",IF(AW$7,10,0)+IF(AW$8,10,0)+IF(AW$9,10,0)+IF(AW$10,10,0)+IF(AW$14,20,0)+IF(AW$15,20,0)+IF(AW$16,20,0)+IF(AW$17,20,0))</f>
      </c>
      <c r="AY13" s="32">
        <f aca="true" t="shared" si="17" ref="AY13:AY22">IF(AW13,"",$F13-AX13)</f>
      </c>
    </row>
    <row r="14" spans="2:51" ht="20.25" customHeight="1">
      <c r="B14" s="34" t="s">
        <v>31</v>
      </c>
      <c r="C14" s="33"/>
      <c r="D14" s="28" t="s">
        <v>12</v>
      </c>
      <c r="E14" s="1" t="s">
        <v>70</v>
      </c>
      <c r="F14" s="29">
        <v>80</v>
      </c>
      <c r="G14" s="30"/>
      <c r="H14" s="103"/>
      <c r="I14" s="106">
        <f t="shared" si="0"/>
        <v>0</v>
      </c>
      <c r="J14" s="31">
        <f>IF(I14,"",IF(I$13,20,0)+IF(I$15,20,0)+IF(I$16,20,0)+IF(I$17,20,0))</f>
        <v>0</v>
      </c>
      <c r="K14" s="32">
        <f t="shared" si="9"/>
        <v>80</v>
      </c>
      <c r="L14" s="30"/>
      <c r="M14" s="103">
        <v>9</v>
      </c>
      <c r="N14" s="106">
        <f t="shared" si="1"/>
        <v>1</v>
      </c>
      <c r="O14" s="31">
        <f>IF(N14,"",IF(N$13,20,0)+IF(N$15,20,0)+IF(N$16,20,0)+IF(N$17,20,0))</f>
      </c>
      <c r="P14" s="32">
        <f t="shared" si="10"/>
      </c>
      <c r="Q14" s="30"/>
      <c r="R14" s="103"/>
      <c r="S14" s="106">
        <f t="shared" si="2"/>
        <v>0</v>
      </c>
      <c r="T14" s="31">
        <f>IF(S14,"",IF(S$13,20,0)+IF(S$15,20,0)+IF(S$16,20,0)+IF(S$17,20,0))</f>
        <v>0</v>
      </c>
      <c r="U14" s="32">
        <f t="shared" si="11"/>
        <v>80</v>
      </c>
      <c r="V14" s="30"/>
      <c r="W14" s="103">
        <v>12</v>
      </c>
      <c r="X14" s="106">
        <f t="shared" si="3"/>
        <v>1</v>
      </c>
      <c r="Y14" s="31">
        <f>IF(X14,"",IF(X$13,20,0)+IF(X$15,20,0)+IF(X$16,20,0)+IF(X$17,20,0))</f>
      </c>
      <c r="Z14" s="32">
        <f t="shared" si="12"/>
      </c>
      <c r="AA14" s="30"/>
      <c r="AB14" s="103">
        <v>7</v>
      </c>
      <c r="AC14" s="106">
        <f t="shared" si="4"/>
        <v>1</v>
      </c>
      <c r="AD14" s="31">
        <f>IF(AC14,"",IF(AC$13,20,0)+IF(AC$15,20,0)+IF(AC$16,20,0)+IF(AC$17,20,0))</f>
      </c>
      <c r="AE14" s="32">
        <f t="shared" si="13"/>
      </c>
      <c r="AF14" s="30"/>
      <c r="AG14" s="103"/>
      <c r="AH14" s="106">
        <f t="shared" si="5"/>
        <v>0</v>
      </c>
      <c r="AI14" s="31">
        <f>IF(AH14,"",IF(AH$13,20,0)+IF(AH$15,20,0)+IF(AH$16,20,0)+IF(AH$17,20,0))</f>
        <v>0</v>
      </c>
      <c r="AJ14" s="32">
        <f t="shared" si="14"/>
        <v>80</v>
      </c>
      <c r="AK14" s="30"/>
      <c r="AL14" s="103">
        <v>7</v>
      </c>
      <c r="AM14" s="106">
        <f t="shared" si="6"/>
        <v>1</v>
      </c>
      <c r="AN14" s="31">
        <f>IF(AM14,"",IF(AM$13,20,0)+IF(AM$15,20,0)+IF(AM$16,20,0)+IF(AM$17,20,0))</f>
      </c>
      <c r="AO14" s="32">
        <f t="shared" si="15"/>
      </c>
      <c r="AP14" s="30"/>
      <c r="AQ14" s="103"/>
      <c r="AR14" s="106">
        <f t="shared" si="7"/>
        <v>0</v>
      </c>
      <c r="AS14" s="31">
        <f>IF(AR14,"",IF(AR$13,20,0)+IF(AR$15,20,0)+IF(AR$16,20,0)+IF(AR$17,20,0))</f>
        <v>0</v>
      </c>
      <c r="AT14" s="32">
        <f t="shared" si="16"/>
        <v>80</v>
      </c>
      <c r="AU14" s="30"/>
      <c r="AV14" s="103">
        <v>13</v>
      </c>
      <c r="AW14" s="106">
        <f t="shared" si="8"/>
        <v>1</v>
      </c>
      <c r="AX14" s="31">
        <f>IF(AW14,"",IF(AW$13,20,0)+IF(AW$15,20,0)+IF(AW$16,20,0)+IF(AW$17,20,0))</f>
      </c>
      <c r="AY14" s="32">
        <f t="shared" si="17"/>
      </c>
    </row>
    <row r="15" spans="2:51" ht="20.25" customHeight="1">
      <c r="B15" s="34" t="s">
        <v>31</v>
      </c>
      <c r="C15" s="33"/>
      <c r="D15" s="28" t="s">
        <v>13</v>
      </c>
      <c r="E15" s="1" t="s">
        <v>71</v>
      </c>
      <c r="F15" s="29">
        <v>110</v>
      </c>
      <c r="G15" s="30"/>
      <c r="H15" s="103"/>
      <c r="I15" s="106">
        <f t="shared" si="0"/>
        <v>0</v>
      </c>
      <c r="J15" s="31">
        <f>IF(I15,"",IF(I$13,20,0)+IF(I$14,20,0)+IF(I$16,20,0)+IF(I$17,20,0))</f>
        <v>0</v>
      </c>
      <c r="K15" s="32">
        <f t="shared" si="9"/>
        <v>110</v>
      </c>
      <c r="L15" s="30"/>
      <c r="M15" s="103">
        <v>11</v>
      </c>
      <c r="N15" s="106">
        <f t="shared" si="1"/>
        <v>1</v>
      </c>
      <c r="O15" s="31">
        <f>IF(N15,"",IF(N$13,20,0)+IF(N$14,20,0)+IF(N$16,20,0)+IF(N$17,20,0))</f>
      </c>
      <c r="P15" s="32">
        <f t="shared" si="10"/>
      </c>
      <c r="Q15" s="30"/>
      <c r="R15" s="103"/>
      <c r="S15" s="106">
        <f t="shared" si="2"/>
        <v>0</v>
      </c>
      <c r="T15" s="31">
        <f>IF(S15,"",IF(S$13,20,0)+IF(S$14,20,0)+IF(S$16,20,0)+IF(S$17,20,0))</f>
        <v>0</v>
      </c>
      <c r="U15" s="32">
        <f t="shared" si="11"/>
        <v>110</v>
      </c>
      <c r="V15" s="30"/>
      <c r="W15" s="103">
        <v>13</v>
      </c>
      <c r="X15" s="106">
        <f t="shared" si="3"/>
        <v>1</v>
      </c>
      <c r="Y15" s="31">
        <f>IF(X15,"",IF(X$13,20,0)+IF(X$14,20,0)+IF(X$16,20,0)+IF(X$17,20,0))</f>
      </c>
      <c r="Z15" s="32">
        <f t="shared" si="12"/>
      </c>
      <c r="AA15" s="30"/>
      <c r="AB15" s="103">
        <v>9</v>
      </c>
      <c r="AC15" s="106">
        <f t="shared" si="4"/>
        <v>1</v>
      </c>
      <c r="AD15" s="31">
        <f>IF(AC15,"",IF(AC$13,20,0)+IF(AC$14,20,0)+IF(AC$16,20,0)+IF(AC$17,20,0))</f>
      </c>
      <c r="AE15" s="32">
        <f t="shared" si="13"/>
      </c>
      <c r="AF15" s="30"/>
      <c r="AG15" s="103"/>
      <c r="AH15" s="106">
        <f t="shared" si="5"/>
        <v>0</v>
      </c>
      <c r="AI15" s="31">
        <f>IF(AH15,"",IF(AH$13,20,0)+IF(AH$14,20,0)+IF(AH$16,20,0)+IF(AH$17,20,0))</f>
        <v>0</v>
      </c>
      <c r="AJ15" s="32">
        <f t="shared" si="14"/>
        <v>110</v>
      </c>
      <c r="AK15" s="30"/>
      <c r="AL15" s="103">
        <v>8</v>
      </c>
      <c r="AM15" s="106">
        <f t="shared" si="6"/>
        <v>1</v>
      </c>
      <c r="AN15" s="31">
        <f>IF(AM15,"",IF(AM$13,20,0)+IF(AM$14,20,0)+IF(AM$16,20,0)+IF(AM$17,20,0))</f>
      </c>
      <c r="AO15" s="32">
        <f t="shared" si="15"/>
      </c>
      <c r="AP15" s="30"/>
      <c r="AQ15" s="103"/>
      <c r="AR15" s="106">
        <f t="shared" si="7"/>
        <v>0</v>
      </c>
      <c r="AS15" s="31">
        <f>IF(AR15,"",IF(AR$13,20,0)+IF(AR$14,20,0)+IF(AR$16,20,0)+IF(AR$17,20,0))</f>
        <v>0</v>
      </c>
      <c r="AT15" s="32">
        <f t="shared" si="16"/>
        <v>110</v>
      </c>
      <c r="AU15" s="30"/>
      <c r="AV15" s="103">
        <v>16</v>
      </c>
      <c r="AW15" s="106">
        <f t="shared" si="8"/>
        <v>1</v>
      </c>
      <c r="AX15" s="31">
        <f>IF(AW15,"",IF(AW$13,20,0)+IF(AW$14,20,0)+IF(AW$16,20,0)+IF(AW$17,20,0))</f>
      </c>
      <c r="AY15" s="32">
        <f t="shared" si="17"/>
      </c>
    </row>
    <row r="16" spans="2:51" ht="20.25" customHeight="1">
      <c r="B16" s="34" t="s">
        <v>31</v>
      </c>
      <c r="C16" s="33"/>
      <c r="D16" s="28" t="s">
        <v>14</v>
      </c>
      <c r="E16" s="1" t="s">
        <v>72</v>
      </c>
      <c r="F16" s="29">
        <v>140</v>
      </c>
      <c r="G16" s="30"/>
      <c r="H16" s="103"/>
      <c r="I16" s="106">
        <f t="shared" si="0"/>
        <v>0</v>
      </c>
      <c r="J16" s="31">
        <f>IF(I16,"",IF(I$13,20,0)+IF(I$14,20,0)+IF(I$15,20,0)+IF(I$17,20,0))</f>
        <v>0</v>
      </c>
      <c r="K16" s="32">
        <f t="shared" si="9"/>
        <v>140</v>
      </c>
      <c r="L16" s="30"/>
      <c r="M16" s="103">
        <v>13</v>
      </c>
      <c r="N16" s="106">
        <f t="shared" si="1"/>
        <v>1</v>
      </c>
      <c r="O16" s="31">
        <f>IF(N16,"",IF(N$13,20,0)+IF(N$14,20,0)+IF(N$15,20,0)+IF(N$17,20,0))</f>
      </c>
      <c r="P16" s="32">
        <f t="shared" si="10"/>
      </c>
      <c r="Q16" s="30"/>
      <c r="R16" s="103"/>
      <c r="S16" s="106">
        <f t="shared" si="2"/>
        <v>0</v>
      </c>
      <c r="T16" s="31">
        <f>IF(S16,"",IF(S$13,20,0)+IF(S$14,20,0)+IF(S$15,20,0)+IF(S$17,20,0))</f>
        <v>0</v>
      </c>
      <c r="U16" s="32">
        <f t="shared" si="11"/>
        <v>140</v>
      </c>
      <c r="V16" s="30"/>
      <c r="W16" s="103">
        <v>11</v>
      </c>
      <c r="X16" s="106">
        <f t="shared" si="3"/>
        <v>1</v>
      </c>
      <c r="Y16" s="31">
        <f>IF(X16,"",IF(X$13,20,0)+IF(X$14,20,0)+IF(X$15,20,0)+IF(X$17,20,0))</f>
      </c>
      <c r="Z16" s="32">
        <f t="shared" si="12"/>
      </c>
      <c r="AA16" s="30"/>
      <c r="AB16" s="103">
        <v>11</v>
      </c>
      <c r="AC16" s="106">
        <f t="shared" si="4"/>
        <v>1</v>
      </c>
      <c r="AD16" s="31">
        <f>IF(AC16,"",IF(AC$13,20,0)+IF(AC$14,20,0)+IF(AC$15,20,0)+IF(AC$17,20,0))</f>
      </c>
      <c r="AE16" s="32">
        <f t="shared" si="13"/>
      </c>
      <c r="AF16" s="30"/>
      <c r="AG16" s="103"/>
      <c r="AH16" s="106">
        <f t="shared" si="5"/>
        <v>0</v>
      </c>
      <c r="AI16" s="31">
        <f>IF(AH16,"",IF(AH$13,20,0)+IF(AH$14,20,0)+IF(AH$15,20,0)+IF(AH$17,20,0))</f>
        <v>0</v>
      </c>
      <c r="AJ16" s="32">
        <f t="shared" si="14"/>
        <v>140</v>
      </c>
      <c r="AK16" s="30"/>
      <c r="AL16" s="103">
        <v>9</v>
      </c>
      <c r="AM16" s="106">
        <f t="shared" si="6"/>
        <v>1</v>
      </c>
      <c r="AN16" s="31">
        <f>IF(AM16,"",IF(AM$13,20,0)+IF(AM$14,20,0)+IF(AM$15,20,0)+IF(AM$17,20,0))</f>
      </c>
      <c r="AO16" s="32">
        <f t="shared" si="15"/>
      </c>
      <c r="AP16" s="30"/>
      <c r="AQ16" s="103"/>
      <c r="AR16" s="106">
        <f t="shared" si="7"/>
        <v>0</v>
      </c>
      <c r="AS16" s="31">
        <f>IF(AR16,"",IF(AR$13,20,0)+IF(AR$14,20,0)+IF(AR$15,20,0)+IF(AR$17,20,0))</f>
        <v>0</v>
      </c>
      <c r="AT16" s="32">
        <f t="shared" si="16"/>
        <v>140</v>
      </c>
      <c r="AU16" s="30"/>
      <c r="AV16" s="103">
        <v>10</v>
      </c>
      <c r="AW16" s="106">
        <f t="shared" si="8"/>
        <v>1</v>
      </c>
      <c r="AX16" s="31">
        <f>IF(AW16,"",IF(AW$13,20,0)+IF(AW$14,20,0)+IF(AW$15,20,0)+IF(AW$17,20,0))</f>
      </c>
      <c r="AY16" s="32">
        <f t="shared" si="17"/>
      </c>
    </row>
    <row r="17" spans="2:51" ht="20.25" customHeight="1">
      <c r="B17" s="35" t="s">
        <v>42</v>
      </c>
      <c r="C17" s="33" t="s">
        <v>58</v>
      </c>
      <c r="D17" s="28" t="s">
        <v>15</v>
      </c>
      <c r="E17" s="1" t="s">
        <v>73</v>
      </c>
      <c r="F17" s="29">
        <v>230</v>
      </c>
      <c r="G17" s="30"/>
      <c r="H17" s="103"/>
      <c r="I17" s="106">
        <f t="shared" si="0"/>
        <v>0</v>
      </c>
      <c r="J17" s="31">
        <f>IF(I17,"",IF(I$13,20,0)+IF(I$14,20,0)+IF(I$15,20,0)+IF(I$16,20,0)+IF(I$18,5,0)+IF(I$19,20,0)+IF(I$20,5,0)+IF(I$21,5,0)+IF(I$26,5,0))</f>
        <v>0</v>
      </c>
      <c r="K17" s="32">
        <f t="shared" si="9"/>
        <v>230</v>
      </c>
      <c r="L17" s="30"/>
      <c r="M17" s="103">
        <v>16</v>
      </c>
      <c r="N17" s="106">
        <f t="shared" si="1"/>
        <v>1</v>
      </c>
      <c r="O17" s="31">
        <f>IF(N17,"",IF(N$13,20,0)+IF(N$14,20,0)+IF(N$15,20,0)+IF(N$16,20,0)+IF(N$18,5,0)+IF(N$19,20,0)+IF(N$20,5,0)+IF(N$21,5,0)+IF(N$26,5,0))</f>
      </c>
      <c r="P17" s="32">
        <f t="shared" si="10"/>
      </c>
      <c r="Q17" s="30"/>
      <c r="R17" s="103"/>
      <c r="S17" s="106">
        <f t="shared" si="2"/>
        <v>0</v>
      </c>
      <c r="T17" s="31">
        <f>IF(S17,"",IF(S$13,20,0)+IF(S$14,20,0)+IF(S$15,20,0)+IF(S$16,20,0)+IF(S$18,5,0)+IF(S$19,20,0)+IF(S$20,5,0)+IF(S$21,5,0)+IF(S$26,5,0))</f>
        <v>0</v>
      </c>
      <c r="U17" s="32">
        <f t="shared" si="11"/>
        <v>230</v>
      </c>
      <c r="V17" s="30"/>
      <c r="W17" s="103">
        <v>16</v>
      </c>
      <c r="X17" s="106">
        <f t="shared" si="3"/>
        <v>1</v>
      </c>
      <c r="Y17" s="31">
        <f>IF(X17,"",IF(X$13,20,0)+IF(X$14,20,0)+IF(X$15,20,0)+IF(X$16,20,0)+IF(X$18,5,0)+IF(X$19,20,0)+IF(X$20,5,0)+IF(X$21,5,0)+IF(X$26,5,0))</f>
      </c>
      <c r="Z17" s="32">
        <f t="shared" si="12"/>
      </c>
      <c r="AA17" s="30"/>
      <c r="AB17" s="103">
        <v>15</v>
      </c>
      <c r="AC17" s="106">
        <f t="shared" si="4"/>
        <v>1</v>
      </c>
      <c r="AD17" s="31">
        <f>IF(AC17,"",IF(AC$13,20,0)+IF(AC$14,20,0)+IF(AC$15,20,0)+IF(AC$16,20,0)+IF(AC$18,5,0)+IF(AC$19,20,0)+IF(AC$20,5,0)+IF(AC$21,5,0)+IF(AC$26,5,0))</f>
      </c>
      <c r="AE17" s="32">
        <f t="shared" si="13"/>
      </c>
      <c r="AF17" s="30"/>
      <c r="AG17" s="103"/>
      <c r="AH17" s="106">
        <f t="shared" si="5"/>
        <v>0</v>
      </c>
      <c r="AI17" s="31">
        <f>IF(AH17,"",IF(AH$13,20,0)+IF(AH$14,20,0)+IF(AH$15,20,0)+IF(AH$16,20,0)+IF(AH$18,5,0)+IF(AH$19,20,0)+IF(AH$20,5,0)+IF(AH$21,5,0)+IF(AH$26,5,0))</f>
        <v>0</v>
      </c>
      <c r="AJ17" s="32">
        <f t="shared" si="14"/>
        <v>230</v>
      </c>
      <c r="AK17" s="30"/>
      <c r="AL17" s="103">
        <v>15</v>
      </c>
      <c r="AM17" s="106">
        <f t="shared" si="6"/>
        <v>1</v>
      </c>
      <c r="AN17" s="31">
        <f>IF(AM17,"",IF(AM$13,20,0)+IF(AM$14,20,0)+IF(AM$15,20,0)+IF(AM$16,20,0)+IF(AM$18,5,0)+IF(AM$19,20,0)+IF(AM$20,5,0)+IF(AM$21,5,0)+IF(AM$26,5,0))</f>
      </c>
      <c r="AO17" s="32">
        <f t="shared" si="15"/>
      </c>
      <c r="AP17" s="30"/>
      <c r="AQ17" s="103"/>
      <c r="AR17" s="106">
        <f t="shared" si="7"/>
        <v>0</v>
      </c>
      <c r="AS17" s="31">
        <f>IF(AR17,"",IF(AR$13,20,0)+IF(AR$14,20,0)+IF(AR$15,20,0)+IF(AR$16,20,0)+IF(AR$18,5,0)+IF(AR$19,20,0)+IF(AR$20,5,0)+IF(AR$21,5,0)+IF(AR$26,5,0))</f>
        <v>0</v>
      </c>
      <c r="AT17" s="32">
        <f t="shared" si="16"/>
        <v>230</v>
      </c>
      <c r="AU17" s="30"/>
      <c r="AV17" s="103">
        <v>16</v>
      </c>
      <c r="AW17" s="106">
        <f t="shared" si="8"/>
        <v>1</v>
      </c>
      <c r="AX17" s="31">
        <f>IF(AW17,"",IF(AW$13,20,0)+IF(AW$14,20,0)+IF(AW$15,20,0)+IF(AW$16,20,0)+IF(AW$18,5,0)+IF(AW$19,20,0)+IF(AW$20,5,0)+IF(AW$21,5,0)+IF(AW$26,5,0))</f>
      </c>
      <c r="AY17" s="32">
        <f t="shared" si="17"/>
      </c>
    </row>
    <row r="18" spans="2:51" ht="20.25" customHeight="1">
      <c r="B18" s="35" t="s">
        <v>32</v>
      </c>
      <c r="C18" s="36"/>
      <c r="D18" s="28" t="s">
        <v>16</v>
      </c>
      <c r="E18" s="1" t="s">
        <v>74</v>
      </c>
      <c r="F18" s="29">
        <v>60</v>
      </c>
      <c r="G18" s="30"/>
      <c r="H18" s="103"/>
      <c r="I18" s="106">
        <f t="shared" si="0"/>
        <v>0</v>
      </c>
      <c r="J18" s="31">
        <f>IF(I18,"",IF(I$17,5,0)+IF(I$19,5,0)+IF(I$20,5,0)+IF(I$21,5,0)+IF(I$26,5,0))</f>
        <v>0</v>
      </c>
      <c r="K18" s="32">
        <f t="shared" si="9"/>
        <v>60</v>
      </c>
      <c r="L18" s="30"/>
      <c r="M18" s="103">
        <v>8</v>
      </c>
      <c r="N18" s="106">
        <f t="shared" si="1"/>
        <v>1</v>
      </c>
      <c r="O18" s="31">
        <f>IF(N18,"",IF(N$17,5,0)+IF(N$19,5,0)+IF(N$20,5,0)+IF(N$21,5,0)+IF(N$26,5,0))</f>
      </c>
      <c r="P18" s="32">
        <f t="shared" si="10"/>
      </c>
      <c r="Q18" s="30"/>
      <c r="R18" s="103"/>
      <c r="S18" s="106">
        <f t="shared" si="2"/>
        <v>0</v>
      </c>
      <c r="T18" s="31">
        <f>IF(S18,"",IF(S$17,5,0)+IF(S$19,5,0)+IF(S$20,5,0)+IF(S$21,5,0)+IF(S$26,5,0))</f>
        <v>0</v>
      </c>
      <c r="U18" s="32">
        <f t="shared" si="11"/>
        <v>60</v>
      </c>
      <c r="V18" s="30"/>
      <c r="W18" s="103">
        <v>9</v>
      </c>
      <c r="X18" s="106">
        <f t="shared" si="3"/>
        <v>1</v>
      </c>
      <c r="Y18" s="31">
        <f>IF(X18,"",IF(X$17,5,0)+IF(X$19,5,0)+IF(X$20,5,0)+IF(X$21,5,0)+IF(X$26,5,0))</f>
      </c>
      <c r="Z18" s="32">
        <f t="shared" si="12"/>
      </c>
      <c r="AA18" s="30"/>
      <c r="AB18" s="103">
        <v>9</v>
      </c>
      <c r="AC18" s="106">
        <f t="shared" si="4"/>
        <v>1</v>
      </c>
      <c r="AD18" s="31">
        <f>IF(AC18,"",IF(AC$17,5,0)+IF(AC$19,5,0)+IF(AC$20,5,0)+IF(AC$21,5,0)+IF(AC$26,5,0))</f>
      </c>
      <c r="AE18" s="32">
        <f t="shared" si="13"/>
      </c>
      <c r="AF18" s="30"/>
      <c r="AG18" s="103"/>
      <c r="AH18" s="106">
        <f t="shared" si="5"/>
        <v>0</v>
      </c>
      <c r="AI18" s="31">
        <f>IF(AH18,"",IF(AH$17,5,0)+IF(AH$19,5,0)+IF(AH$20,5,0)+IF(AH$21,5,0)+IF(AH$26,5,0))</f>
        <v>0</v>
      </c>
      <c r="AJ18" s="32">
        <f t="shared" si="14"/>
        <v>60</v>
      </c>
      <c r="AK18" s="30"/>
      <c r="AL18" s="103">
        <v>9</v>
      </c>
      <c r="AM18" s="106">
        <f t="shared" si="6"/>
        <v>1</v>
      </c>
      <c r="AN18" s="31">
        <f>IF(AM18,"",IF(AM$17,5,0)+IF(AM$19,5,0)+IF(AM$20,5,0)+IF(AM$21,5,0)+IF(AM$26,5,0))</f>
      </c>
      <c r="AO18" s="32">
        <f t="shared" si="15"/>
      </c>
      <c r="AP18" s="30"/>
      <c r="AQ18" s="103"/>
      <c r="AR18" s="106">
        <f t="shared" si="7"/>
        <v>0</v>
      </c>
      <c r="AS18" s="31">
        <f>IF(AR18,"",IF(AR$17,5,0)+IF(AR$19,5,0)+IF(AR$20,5,0)+IF(AR$21,5,0)+IF(AR$26,5,0))</f>
        <v>0</v>
      </c>
      <c r="AT18" s="32">
        <f t="shared" si="16"/>
        <v>60</v>
      </c>
      <c r="AU18" s="30"/>
      <c r="AV18" s="103">
        <v>10</v>
      </c>
      <c r="AW18" s="106">
        <f t="shared" si="8"/>
        <v>1</v>
      </c>
      <c r="AX18" s="31">
        <f>IF(AW18,"",IF(AW$17,5,0)+IF(AW$19,5,0)+IF(AW$20,5,0)+IF(AW$21,5,0)+IF(AW$26,5,0))</f>
      </c>
      <c r="AY18" s="32">
        <f t="shared" si="17"/>
      </c>
    </row>
    <row r="19" spans="2:51" ht="20.25" customHeight="1">
      <c r="B19" s="35" t="s">
        <v>32</v>
      </c>
      <c r="C19" s="36"/>
      <c r="D19" s="28" t="s">
        <v>17</v>
      </c>
      <c r="E19" s="1" t="s">
        <v>75</v>
      </c>
      <c r="F19" s="29">
        <v>60</v>
      </c>
      <c r="G19" s="30"/>
      <c r="H19" s="103"/>
      <c r="I19" s="106">
        <f t="shared" si="0"/>
        <v>0</v>
      </c>
      <c r="J19" s="31">
        <f>IF(I19,"",IF(I$17,5,0)+IF(I$18,5,0)+IF(I$20,5,0)+IF(I$21,5,0)+IF(I$26,5,0))</f>
        <v>0</v>
      </c>
      <c r="K19" s="32">
        <f t="shared" si="9"/>
        <v>60</v>
      </c>
      <c r="L19" s="30"/>
      <c r="M19" s="103">
        <v>11</v>
      </c>
      <c r="N19" s="106">
        <f t="shared" si="1"/>
        <v>1</v>
      </c>
      <c r="O19" s="31">
        <f>IF(N19,"",IF(N$17,5,0)+IF(N$18,5,0)+IF(N$20,5,0)+IF(N$21,5,0)+IF(N$26,5,0))</f>
      </c>
      <c r="P19" s="32">
        <f t="shared" si="10"/>
      </c>
      <c r="Q19" s="30"/>
      <c r="R19" s="103"/>
      <c r="S19" s="106">
        <f t="shared" si="2"/>
        <v>0</v>
      </c>
      <c r="T19" s="31">
        <f>IF(S19,"",IF(S$17,5,0)+IF(S$18,5,0)+IF(S$20,5,0)+IF(S$21,5,0)+IF(S$26,5,0))</f>
        <v>0</v>
      </c>
      <c r="U19" s="32">
        <f t="shared" si="11"/>
        <v>60</v>
      </c>
      <c r="V19" s="30"/>
      <c r="W19" s="103">
        <v>10</v>
      </c>
      <c r="X19" s="106">
        <f t="shared" si="3"/>
        <v>1</v>
      </c>
      <c r="Y19" s="31">
        <f>IF(X19,"",IF(X$17,5,0)+IF(X$18,5,0)+IF(X$20,5,0)+IF(X$21,5,0)+IF(X$26,5,0))</f>
      </c>
      <c r="Z19" s="32">
        <f t="shared" si="12"/>
      </c>
      <c r="AA19" s="30"/>
      <c r="AB19" s="103">
        <v>10</v>
      </c>
      <c r="AC19" s="106">
        <f t="shared" si="4"/>
        <v>1</v>
      </c>
      <c r="AD19" s="31">
        <f>IF(AC19,"",IF(AC$17,5,0)+IF(AC$18,5,0)+IF(AC$20,5,0)+IF(AC$21,5,0)+IF(AC$26,5,0))</f>
      </c>
      <c r="AE19" s="32">
        <f t="shared" si="13"/>
      </c>
      <c r="AF19" s="30"/>
      <c r="AG19" s="103"/>
      <c r="AH19" s="106">
        <f t="shared" si="5"/>
        <v>0</v>
      </c>
      <c r="AI19" s="31">
        <f>IF(AH19,"",IF(AH$17,5,0)+IF(AH$18,5,0)+IF(AH$20,5,0)+IF(AH$21,5,0)+IF(AH$26,5,0))</f>
        <v>0</v>
      </c>
      <c r="AJ19" s="32">
        <f t="shared" si="14"/>
        <v>60</v>
      </c>
      <c r="AK19" s="30"/>
      <c r="AL19" s="103">
        <v>11</v>
      </c>
      <c r="AM19" s="106">
        <f t="shared" si="6"/>
        <v>1</v>
      </c>
      <c r="AN19" s="31">
        <f>IF(AM19,"",IF(AM$17,5,0)+IF(AM$18,5,0)+IF(AM$20,5,0)+IF(AM$21,5,0)+IF(AM$26,5,0))</f>
      </c>
      <c r="AO19" s="32">
        <f t="shared" si="15"/>
      </c>
      <c r="AP19" s="30"/>
      <c r="AQ19" s="103"/>
      <c r="AR19" s="106">
        <f t="shared" si="7"/>
        <v>0</v>
      </c>
      <c r="AS19" s="31">
        <f>IF(AR19,"",IF(AR$17,5,0)+IF(AR$18,5,0)+IF(AR$20,5,0)+IF(AR$21,5,0)+IF(AR$26,5,0))</f>
        <v>0</v>
      </c>
      <c r="AT19" s="32">
        <f t="shared" si="16"/>
        <v>60</v>
      </c>
      <c r="AU19" s="30"/>
      <c r="AV19" s="103">
        <v>12</v>
      </c>
      <c r="AW19" s="106">
        <f t="shared" si="8"/>
        <v>1</v>
      </c>
      <c r="AX19" s="31">
        <f>IF(AW19,"",IF(AW$17,5,0)+IF(AW$18,5,0)+IF(AW$20,5,0)+IF(AW$21,5,0)+IF(AW$26,5,0))</f>
      </c>
      <c r="AY19" s="32">
        <f t="shared" si="17"/>
      </c>
    </row>
    <row r="20" spans="2:51" ht="20.25" customHeight="1">
      <c r="B20" s="35" t="s">
        <v>32</v>
      </c>
      <c r="C20" s="36"/>
      <c r="D20" s="28" t="s">
        <v>18</v>
      </c>
      <c r="E20" s="1" t="s">
        <v>76</v>
      </c>
      <c r="F20" s="29">
        <v>120</v>
      </c>
      <c r="G20" s="30"/>
      <c r="H20" s="103"/>
      <c r="I20" s="106">
        <f t="shared" si="0"/>
        <v>0</v>
      </c>
      <c r="J20" s="31">
        <f>IF(I20,"",IF(I$17,5,0)+IF(I$18,5,0)+IF(I$19,5,0)+IF(I$21,5,0)+IF(I$26,5,0))</f>
        <v>0</v>
      </c>
      <c r="K20" s="32">
        <f t="shared" si="9"/>
        <v>120</v>
      </c>
      <c r="L20" s="30"/>
      <c r="M20" s="103"/>
      <c r="N20" s="106">
        <f t="shared" si="1"/>
        <v>0</v>
      </c>
      <c r="O20" s="31">
        <f>IF(N20,"",IF(N$17,5,0)+IF(N$18,5,0)+IF(N$19,5,0)+IF(N$21,5,0)+IF(N$26,5,0))</f>
        <v>25</v>
      </c>
      <c r="P20" s="32">
        <f t="shared" si="10"/>
        <v>95</v>
      </c>
      <c r="Q20" s="30"/>
      <c r="R20" s="103"/>
      <c r="S20" s="106">
        <f t="shared" si="2"/>
        <v>0</v>
      </c>
      <c r="T20" s="31">
        <f>IF(S20,"",IF(S$17,5,0)+IF(S$18,5,0)+IF(S$19,5,0)+IF(S$21,5,0)+IF(S$26,5,0))</f>
        <v>0</v>
      </c>
      <c r="U20" s="32">
        <f t="shared" si="11"/>
        <v>120</v>
      </c>
      <c r="V20" s="30"/>
      <c r="W20" s="103">
        <v>7</v>
      </c>
      <c r="X20" s="106">
        <f t="shared" si="3"/>
        <v>1</v>
      </c>
      <c r="Y20" s="31">
        <f>IF(X20,"",IF(X$17,5,0)+IF(X$18,5,0)+IF(X$19,5,0)+IF(X$21,5,0)+IF(X$26,5,0))</f>
      </c>
      <c r="Z20" s="32">
        <f t="shared" si="12"/>
      </c>
      <c r="AA20" s="30"/>
      <c r="AB20" s="103">
        <v>11</v>
      </c>
      <c r="AC20" s="106">
        <f t="shared" si="4"/>
        <v>1</v>
      </c>
      <c r="AD20" s="31">
        <f>IF(AC20,"",IF(AC$17,5,0)+IF(AC$18,5,0)+IF(AC$19,5,0)+IF(AC$21,5,0)+IF(AC$26,5,0))</f>
      </c>
      <c r="AE20" s="32">
        <f t="shared" si="13"/>
      </c>
      <c r="AF20" s="30"/>
      <c r="AG20" s="103"/>
      <c r="AH20" s="106">
        <f t="shared" si="5"/>
        <v>0</v>
      </c>
      <c r="AI20" s="31">
        <f>IF(AH20,"",IF(AH$17,5,0)+IF(AH$18,5,0)+IF(AH$19,5,0)+IF(AH$21,5,0)+IF(AH$26,5,0))</f>
        <v>0</v>
      </c>
      <c r="AJ20" s="32">
        <f t="shared" si="14"/>
        <v>120</v>
      </c>
      <c r="AK20" s="30"/>
      <c r="AL20" s="103">
        <v>14</v>
      </c>
      <c r="AM20" s="106">
        <f t="shared" si="6"/>
        <v>1</v>
      </c>
      <c r="AN20" s="31">
        <f>IF(AM20,"",IF(AM$17,5,0)+IF(AM$18,5,0)+IF(AM$19,5,0)+IF(AM$21,5,0)+IF(AM$26,5,0))</f>
      </c>
      <c r="AO20" s="32">
        <f t="shared" si="15"/>
      </c>
      <c r="AP20" s="30"/>
      <c r="AQ20" s="103"/>
      <c r="AR20" s="106">
        <f t="shared" si="7"/>
        <v>0</v>
      </c>
      <c r="AS20" s="31">
        <f>IF(AR20,"",IF(AR$17,5,0)+IF(AR$18,5,0)+IF(AR$19,5,0)+IF(AR$21,5,0)+IF(AR$26,5,0))</f>
        <v>0</v>
      </c>
      <c r="AT20" s="32">
        <f t="shared" si="16"/>
        <v>120</v>
      </c>
      <c r="AU20" s="30"/>
      <c r="AV20" s="103">
        <v>7</v>
      </c>
      <c r="AW20" s="106">
        <f t="shared" si="8"/>
        <v>1</v>
      </c>
      <c r="AX20" s="31">
        <f>IF(AW20,"",IF(AW$17,5,0)+IF(AW$18,5,0)+IF(AW$19,5,0)+IF(AW$21,5,0)+IF(AW$26,5,0))</f>
      </c>
      <c r="AY20" s="32">
        <f t="shared" si="17"/>
      </c>
    </row>
    <row r="21" spans="2:51" ht="20.25" customHeight="1">
      <c r="B21" s="35" t="s">
        <v>42</v>
      </c>
      <c r="C21" s="37" t="s">
        <v>59</v>
      </c>
      <c r="D21" s="28" t="s">
        <v>19</v>
      </c>
      <c r="E21" s="1" t="s">
        <v>77</v>
      </c>
      <c r="F21" s="29">
        <v>110</v>
      </c>
      <c r="G21" s="30"/>
      <c r="H21" s="103"/>
      <c r="I21" s="106">
        <f t="shared" si="0"/>
        <v>0</v>
      </c>
      <c r="J21" s="31">
        <f>IF(I21,"",IF(I$17,5,0)+IF(I$18,20,0)+IF(I$19,5,0)+IF(I$20,5,0)+IF(I$26,5,0))</f>
        <v>0</v>
      </c>
      <c r="K21" s="32">
        <f t="shared" si="9"/>
        <v>110</v>
      </c>
      <c r="L21" s="30"/>
      <c r="M21" s="103">
        <v>11</v>
      </c>
      <c r="N21" s="106">
        <f t="shared" si="1"/>
        <v>1</v>
      </c>
      <c r="O21" s="31">
        <f>IF(N21,"",IF(N$17,5,0)+IF(N$18,20,0)+IF(N$19,5,0)+IF(N$20,5,0)+IF(N$26,5,0))</f>
      </c>
      <c r="P21" s="32">
        <f t="shared" si="10"/>
      </c>
      <c r="Q21" s="30"/>
      <c r="R21" s="103"/>
      <c r="S21" s="106">
        <f t="shared" si="2"/>
        <v>0</v>
      </c>
      <c r="T21" s="31">
        <f>IF(S21,"",IF(S$17,5,0)+IF(S$18,20,0)+IF(S$19,5,0)+IF(S$20,5,0)+IF(S$26,5,0))</f>
        <v>0</v>
      </c>
      <c r="U21" s="32">
        <f t="shared" si="11"/>
        <v>110</v>
      </c>
      <c r="V21" s="30"/>
      <c r="W21" s="103">
        <v>11</v>
      </c>
      <c r="X21" s="106">
        <f t="shared" si="3"/>
        <v>1</v>
      </c>
      <c r="Y21" s="31">
        <f>IF(X21,"",IF(X$17,5,0)+IF(X$18,20,0)+IF(X$19,5,0)+IF(X$20,5,0)+IF(X$26,5,0))</f>
      </c>
      <c r="Z21" s="32">
        <f t="shared" si="12"/>
      </c>
      <c r="AA21" s="30"/>
      <c r="AB21" s="103">
        <v>12</v>
      </c>
      <c r="AC21" s="106">
        <f t="shared" si="4"/>
        <v>1</v>
      </c>
      <c r="AD21" s="31">
        <f>IF(AC21,"",IF(AC$17,5,0)+IF(AC$18,20,0)+IF(AC$19,5,0)+IF(AC$20,5,0)+IF(AC$26,5,0))</f>
      </c>
      <c r="AE21" s="32">
        <f t="shared" si="13"/>
      </c>
      <c r="AF21" s="30"/>
      <c r="AG21" s="103"/>
      <c r="AH21" s="106">
        <f t="shared" si="5"/>
        <v>0</v>
      </c>
      <c r="AI21" s="31">
        <f>IF(AH21,"",IF(AH$17,5,0)+IF(AH$18,20,0)+IF(AH$19,5,0)+IF(AH$20,5,0)+IF(AH$26,5,0))</f>
        <v>0</v>
      </c>
      <c r="AJ21" s="32">
        <f t="shared" si="14"/>
        <v>110</v>
      </c>
      <c r="AK21" s="30"/>
      <c r="AL21" s="103">
        <v>10</v>
      </c>
      <c r="AM21" s="106">
        <f t="shared" si="6"/>
        <v>1</v>
      </c>
      <c r="AN21" s="31">
        <f>IF(AM21,"",IF(AM$17,5,0)+IF(AM$18,20,0)+IF(AM$19,5,0)+IF(AM$20,5,0)+IF(AM$26,5,0))</f>
      </c>
      <c r="AO21" s="32">
        <f t="shared" si="15"/>
      </c>
      <c r="AP21" s="30"/>
      <c r="AQ21" s="103"/>
      <c r="AR21" s="106">
        <f t="shared" si="7"/>
        <v>0</v>
      </c>
      <c r="AS21" s="31">
        <f>IF(AR21,"",IF(AR$17,5,0)+IF(AR$18,20,0)+IF(AR$19,5,0)+IF(AR$20,5,0)+IF(AR$26,5,0))</f>
        <v>0</v>
      </c>
      <c r="AT21" s="32">
        <f t="shared" si="16"/>
        <v>110</v>
      </c>
      <c r="AU21" s="30"/>
      <c r="AV21" s="103">
        <v>11</v>
      </c>
      <c r="AW21" s="106">
        <f t="shared" si="8"/>
        <v>1</v>
      </c>
      <c r="AX21" s="31">
        <f>IF(AW21,"",IF(AW$17,5,0)+IF(AW$18,20,0)+IF(AW$19,5,0)+IF(AW$20,5,0)+IF(AW$26,5,0))</f>
      </c>
      <c r="AY21" s="32">
        <f t="shared" si="17"/>
      </c>
    </row>
    <row r="22" spans="2:51" ht="20.25" customHeight="1">
      <c r="B22" s="38" t="s">
        <v>33</v>
      </c>
      <c r="C22" s="37"/>
      <c r="D22" s="28" t="s">
        <v>20</v>
      </c>
      <c r="E22" s="1" t="s">
        <v>78</v>
      </c>
      <c r="F22" s="29">
        <v>170</v>
      </c>
      <c r="G22" s="30"/>
      <c r="H22" s="103"/>
      <c r="I22" s="106">
        <f t="shared" si="0"/>
        <v>0</v>
      </c>
      <c r="J22" s="31">
        <f>IF(I22,"",IF(I$17,5,0)+IF(I$18,5,0)+IF(I$19,5,0)+IF(I$20,15,0)+IF(I$21,25,0))</f>
        <v>0</v>
      </c>
      <c r="K22" s="32">
        <f t="shared" si="9"/>
        <v>170</v>
      </c>
      <c r="L22" s="30"/>
      <c r="M22" s="103">
        <v>15</v>
      </c>
      <c r="N22" s="106">
        <f t="shared" si="1"/>
        <v>1</v>
      </c>
      <c r="O22" s="31">
        <f>IF(N22,"",IF(N$17,5,0)+IF(N$18,5,0)+IF(N$19,5,0)+IF(N$20,15,0)+IF(N$21,25,0))</f>
      </c>
      <c r="P22" s="32">
        <f t="shared" si="10"/>
      </c>
      <c r="Q22" s="30"/>
      <c r="R22" s="103"/>
      <c r="S22" s="106">
        <f t="shared" si="2"/>
        <v>0</v>
      </c>
      <c r="T22" s="31">
        <f>IF(S22,"",IF(S$17,5,0)+IF(S$18,5,0)+IF(S$19,5,0)+IF(S$20,15,0)+IF(S$21,25,0))</f>
        <v>0</v>
      </c>
      <c r="U22" s="32">
        <f t="shared" si="11"/>
        <v>170</v>
      </c>
      <c r="V22" s="30"/>
      <c r="W22" s="103">
        <v>14</v>
      </c>
      <c r="X22" s="106">
        <f t="shared" si="3"/>
        <v>1</v>
      </c>
      <c r="Y22" s="31">
        <f>IF(X22,"",IF(X$17,5,0)+IF(X$18,5,0)+IF(X$19,5,0)+IF(X$20,15,0)+IF(X$21,25,0))</f>
      </c>
      <c r="Z22" s="32">
        <f t="shared" si="12"/>
      </c>
      <c r="AA22" s="30"/>
      <c r="AB22" s="103">
        <v>14</v>
      </c>
      <c r="AC22" s="106">
        <f t="shared" si="4"/>
        <v>1</v>
      </c>
      <c r="AD22" s="31">
        <f>IF(AC22,"",IF(AC$17,5,0)+IF(AC$18,5,0)+IF(AC$19,5,0)+IF(AC$20,15,0)+IF(AC$21,25,0))</f>
      </c>
      <c r="AE22" s="32">
        <f t="shared" si="13"/>
      </c>
      <c r="AF22" s="30"/>
      <c r="AG22" s="103"/>
      <c r="AH22" s="106">
        <f t="shared" si="5"/>
        <v>0</v>
      </c>
      <c r="AI22" s="31">
        <f>IF(AH22,"",IF(AH$17,5,0)+IF(AH$18,5,0)+IF(AH$19,5,0)+IF(AH$20,15,0)+IF(AH$21,25,0))</f>
        <v>0</v>
      </c>
      <c r="AJ22" s="32">
        <f t="shared" si="14"/>
        <v>170</v>
      </c>
      <c r="AK22" s="30"/>
      <c r="AL22" s="103">
        <v>14</v>
      </c>
      <c r="AM22" s="106">
        <f t="shared" si="6"/>
        <v>1</v>
      </c>
      <c r="AN22" s="31">
        <f>IF(AM22,"",IF(AM$17,5,0)+IF(AM$18,5,0)+IF(AM$19,5,0)+IF(AM$20,15,0)+IF(AM$21,25,0))</f>
      </c>
      <c r="AO22" s="32">
        <f t="shared" si="15"/>
      </c>
      <c r="AP22" s="30"/>
      <c r="AQ22" s="103"/>
      <c r="AR22" s="106">
        <f t="shared" si="7"/>
        <v>0</v>
      </c>
      <c r="AS22" s="31">
        <f>IF(AR22,"",IF(AR$17,5,0)+IF(AR$18,5,0)+IF(AR$19,5,0)+IF(AR$20,15,0)+IF(AR$21,25,0))</f>
        <v>0</v>
      </c>
      <c r="AT22" s="32">
        <f t="shared" si="16"/>
        <v>170</v>
      </c>
      <c r="AU22" s="30"/>
      <c r="AV22" s="103">
        <v>12</v>
      </c>
      <c r="AW22" s="106">
        <f t="shared" si="8"/>
        <v>1</v>
      </c>
      <c r="AX22" s="31">
        <f>IF(AW22,"",IF(AW$17,5,0)+IF(AW$18,5,0)+IF(AW$19,5,0)+IF(AW$20,15,0)+IF(AW$21,25,0))</f>
      </c>
      <c r="AY22" s="32">
        <f t="shared" si="17"/>
      </c>
    </row>
    <row r="23" spans="2:51" ht="20.25" customHeight="1">
      <c r="B23" s="38" t="s">
        <v>33</v>
      </c>
      <c r="C23" s="37"/>
      <c r="D23" s="28" t="s">
        <v>21</v>
      </c>
      <c r="E23" s="1" t="s">
        <v>79</v>
      </c>
      <c r="F23" s="29">
        <v>200</v>
      </c>
      <c r="G23" s="30"/>
      <c r="H23" s="103"/>
      <c r="I23" s="106">
        <f t="shared" si="0"/>
        <v>0</v>
      </c>
      <c r="J23" s="31">
        <f>IF(I23,"",IF(I$7,10,0)+IF(I$8,10,0)+IF(I$9,10,0)+IF(I$10,10,0)+IF(I$11,10,0)+IF(I$12,10,0)+IF(I$13,10,0)+IF(I$18,10,0)+IF(I$19,10,0)+IF(I$20,10,0)+IF(I$21,25,0))</f>
        <v>0</v>
      </c>
      <c r="K23" s="32" t="str">
        <f>IF(I22,IF(I23,"",$F23-J23),"不可")</f>
        <v>不可</v>
      </c>
      <c r="L23" s="30"/>
      <c r="M23" s="103"/>
      <c r="N23" s="106">
        <f t="shared" si="1"/>
        <v>0</v>
      </c>
      <c r="O23" s="31">
        <f>IF(N23,"",IF(N$7,10,0)+IF(N$8,10,0)+IF(N$9,10,0)+IF(N$10,10,0)+IF(N$11,10,0)+IF(N$12,10,0)+IF(N$13,10,0)+IF(N$18,10,0)+IF(N$19,10,0)+IF(N$20,10,0)+IF(N$21,25,0))</f>
        <v>95</v>
      </c>
      <c r="P23" s="32">
        <f>IF(N22,IF(N23,"",$F23-O23),"不可")</f>
        <v>105</v>
      </c>
      <c r="Q23" s="30"/>
      <c r="R23" s="103"/>
      <c r="S23" s="106">
        <f t="shared" si="2"/>
        <v>0</v>
      </c>
      <c r="T23" s="31">
        <f>IF(S23,"",IF(S$7,10,0)+IF(S$8,10,0)+IF(S$9,10,0)+IF(S$10,10,0)+IF(S$11,10,0)+IF(S$12,10,0)+IF(S$13,10,0)+IF(S$18,10,0)+IF(S$19,10,0)+IF(S$20,10,0)+IF(S$21,25,0))</f>
        <v>0</v>
      </c>
      <c r="U23" s="32" t="str">
        <f>IF(S22,IF(S23,"",$F23-T23),"不可")</f>
        <v>不可</v>
      </c>
      <c r="V23" s="30"/>
      <c r="W23" s="103">
        <v>15</v>
      </c>
      <c r="X23" s="106">
        <f t="shared" si="3"/>
        <v>1</v>
      </c>
      <c r="Y23" s="31">
        <f>IF(X23,"",IF(X$7,10,0)+IF(X$8,10,0)+IF(X$9,10,0)+IF(X$10,10,0)+IF(X$11,10,0)+IF(X$12,10,0)+IF(X$13,10,0)+IF(X$18,10,0)+IF(X$19,10,0)+IF(X$20,10,0)+IF(X$21,25,0))</f>
      </c>
      <c r="Z23" s="32">
        <f>IF(X22,IF(X23,"",$F23-Y23),"不可")</f>
      </c>
      <c r="AA23" s="30"/>
      <c r="AB23" s="103">
        <v>15</v>
      </c>
      <c r="AC23" s="106">
        <f t="shared" si="4"/>
        <v>1</v>
      </c>
      <c r="AD23" s="31">
        <f>IF(AC23,"",IF(AC$7,10,0)+IF(AC$8,10,0)+IF(AC$9,10,0)+IF(AC$10,10,0)+IF(AC$11,10,0)+IF(AC$12,10,0)+IF(AC$13,10,0)+IF(AC$18,10,0)+IF(AC$19,10,0)+IF(AC$20,10,0)+IF(AC$21,25,0))</f>
      </c>
      <c r="AE23" s="32">
        <f>IF(AC22,IF(AC23,"",$F23-AD23),"不可")</f>
      </c>
      <c r="AF23" s="30"/>
      <c r="AG23" s="103"/>
      <c r="AH23" s="106">
        <f t="shared" si="5"/>
        <v>0</v>
      </c>
      <c r="AI23" s="31">
        <f>IF(AH23,"",IF(AH$7,10,0)+IF(AH$8,10,0)+IF(AH$9,10,0)+IF(AH$10,10,0)+IF(AH$11,10,0)+IF(AH$12,10,0)+IF(AH$13,10,0)+IF(AH$18,10,0)+IF(AH$19,10,0)+IF(AH$20,10,0)+IF(AH$21,25,0))</f>
        <v>0</v>
      </c>
      <c r="AJ23" s="32" t="str">
        <f>IF(AH22,IF(AH23,"",$F23-AI23),"不可")</f>
        <v>不可</v>
      </c>
      <c r="AK23" s="30"/>
      <c r="AL23" s="103">
        <v>15</v>
      </c>
      <c r="AM23" s="106">
        <f t="shared" si="6"/>
        <v>1</v>
      </c>
      <c r="AN23" s="31">
        <f>IF(AM23,"",IF(AM$7,10,0)+IF(AM$8,10,0)+IF(AM$9,10,0)+IF(AM$10,10,0)+IF(AM$11,10,0)+IF(AM$12,10,0)+IF(AM$13,10,0)+IF(AM$18,10,0)+IF(AM$19,10,0)+IF(AM$20,10,0)+IF(AM$21,25,0))</f>
      </c>
      <c r="AO23" s="32">
        <f>IF(AM22,IF(AM23,"",$F23-AN23),"不可")</f>
      </c>
      <c r="AP23" s="30"/>
      <c r="AQ23" s="103"/>
      <c r="AR23" s="106">
        <f t="shared" si="7"/>
        <v>0</v>
      </c>
      <c r="AS23" s="31">
        <f>IF(AR23,"",IF(AR$7,10,0)+IF(AR$8,10,0)+IF(AR$9,10,0)+IF(AR$10,10,0)+IF(AR$11,10,0)+IF(AR$12,10,0)+IF(AR$13,10,0)+IF(AR$18,10,0)+IF(AR$19,10,0)+IF(AR$20,10,0)+IF(AR$21,25,0))</f>
        <v>0</v>
      </c>
      <c r="AT23" s="32" t="str">
        <f>IF(AR22,IF(AR23,"",$F23-AS23),"不可")</f>
        <v>不可</v>
      </c>
      <c r="AU23" s="30"/>
      <c r="AV23" s="103">
        <v>13</v>
      </c>
      <c r="AW23" s="106">
        <f t="shared" si="8"/>
        <v>1</v>
      </c>
      <c r="AX23" s="31">
        <f>IF(AW23,"",IF(AW$7,10,0)+IF(AW$8,10,0)+IF(AW$9,10,0)+IF(AW$10,10,0)+IF(AW$11,10,0)+IF(AW$12,10,0)+IF(AW$13,10,0)+IF(AW$18,10,0)+IF(AW$19,10,0)+IF(AW$20,10,0)+IF(AW$21,25,0))</f>
      </c>
      <c r="AY23" s="32">
        <f>IF(AW22,IF(AW23,"",$F23-AX23),"不可")</f>
      </c>
    </row>
    <row r="24" spans="2:51" ht="20.25" customHeight="1">
      <c r="B24" s="38" t="s">
        <v>33</v>
      </c>
      <c r="C24" s="37"/>
      <c r="D24" s="28" t="s">
        <v>22</v>
      </c>
      <c r="E24" s="1" t="s">
        <v>80</v>
      </c>
      <c r="F24" s="29">
        <v>180</v>
      </c>
      <c r="G24" s="30"/>
      <c r="H24" s="103"/>
      <c r="I24" s="106">
        <f t="shared" si="0"/>
        <v>0</v>
      </c>
      <c r="J24" s="31">
        <f>IF(I24,"",IF(I$9,20,0))</f>
        <v>0</v>
      </c>
      <c r="K24" s="32">
        <f>IF(I24,"",$F24-J24)</f>
        <v>180</v>
      </c>
      <c r="L24" s="30"/>
      <c r="M24" s="103"/>
      <c r="N24" s="106">
        <f t="shared" si="1"/>
        <v>0</v>
      </c>
      <c r="O24" s="31">
        <f>IF(N24,"",IF(N$9,20,0))</f>
        <v>20</v>
      </c>
      <c r="P24" s="32">
        <f>IF(N24,"",$F24-O24)</f>
        <v>160</v>
      </c>
      <c r="Q24" s="30"/>
      <c r="R24" s="103"/>
      <c r="S24" s="106">
        <f t="shared" si="2"/>
        <v>0</v>
      </c>
      <c r="T24" s="31">
        <f>IF(S24,"",IF(S$9,20,0))</f>
        <v>0</v>
      </c>
      <c r="U24" s="32">
        <f>IF(S24,"",$F24-T24)</f>
        <v>180</v>
      </c>
      <c r="V24" s="30"/>
      <c r="W24" s="103"/>
      <c r="X24" s="106">
        <f t="shared" si="3"/>
        <v>0</v>
      </c>
      <c r="Y24" s="31">
        <f>IF(X24,"",IF(X$9,20,0))</f>
        <v>20</v>
      </c>
      <c r="Z24" s="32">
        <f>IF(X24,"",$F24-Y24)</f>
        <v>160</v>
      </c>
      <c r="AA24" s="30"/>
      <c r="AB24" s="103"/>
      <c r="AC24" s="106">
        <f t="shared" si="4"/>
        <v>0</v>
      </c>
      <c r="AD24" s="31">
        <f>IF(AC24,"",IF(AC$9,20,0))</f>
        <v>20</v>
      </c>
      <c r="AE24" s="32">
        <f>IF(AC24,"",$F24-AD24)</f>
        <v>160</v>
      </c>
      <c r="AF24" s="30"/>
      <c r="AG24" s="103"/>
      <c r="AH24" s="106">
        <f t="shared" si="5"/>
        <v>0</v>
      </c>
      <c r="AI24" s="31">
        <f>IF(AH24,"",IF(AH$9,20,0))</f>
        <v>0</v>
      </c>
      <c r="AJ24" s="32">
        <f>IF(AH24,"",$F24-AI24)</f>
        <v>180</v>
      </c>
      <c r="AK24" s="30"/>
      <c r="AL24" s="103"/>
      <c r="AM24" s="106">
        <f t="shared" si="6"/>
        <v>0</v>
      </c>
      <c r="AN24" s="31">
        <f>IF(AM24,"",IF(AM$9,20,0))</f>
        <v>20</v>
      </c>
      <c r="AO24" s="32">
        <f>IF(AM24,"",$F24-AN24)</f>
        <v>160</v>
      </c>
      <c r="AP24" s="30"/>
      <c r="AQ24" s="103"/>
      <c r="AR24" s="106">
        <f t="shared" si="7"/>
        <v>0</v>
      </c>
      <c r="AS24" s="31">
        <f>IF(AR24,"",IF(AR$9,20,0))</f>
        <v>0</v>
      </c>
      <c r="AT24" s="32">
        <f>IF(AR24,"",$F24-AS24)</f>
        <v>180</v>
      </c>
      <c r="AU24" s="30"/>
      <c r="AV24" s="103"/>
      <c r="AW24" s="106">
        <f t="shared" si="8"/>
        <v>0</v>
      </c>
      <c r="AX24" s="31">
        <f>IF(AW24,"",IF(AW$9,20,0))</f>
        <v>20</v>
      </c>
      <c r="AY24" s="32">
        <f>IF(AW24,"",$F24-AX24)</f>
        <v>160</v>
      </c>
    </row>
    <row r="25" spans="2:51" ht="20.25" customHeight="1">
      <c r="B25" s="38" t="s">
        <v>33</v>
      </c>
      <c r="C25" s="37"/>
      <c r="D25" s="28" t="s">
        <v>23</v>
      </c>
      <c r="E25" s="1" t="s">
        <v>81</v>
      </c>
      <c r="F25" s="29">
        <v>240</v>
      </c>
      <c r="G25" s="30"/>
      <c r="H25" s="103"/>
      <c r="I25" s="106">
        <f t="shared" si="0"/>
        <v>0</v>
      </c>
      <c r="J25" s="31">
        <f>IF(I25,"",IF(I$13,20,0)+IF(I$14,20,0)+IF(I$15,20,0)+IF(I$16,20,0)+IF(I$17,25,0)+IF(I$19,20,0)+IF(I$21,25,0))</f>
        <v>0</v>
      </c>
      <c r="K25" s="32" t="str">
        <f>IF(I22,IF(I25,"",$F25-J25),"不可")</f>
        <v>不可</v>
      </c>
      <c r="L25" s="30"/>
      <c r="M25" s="103">
        <v>16</v>
      </c>
      <c r="N25" s="106">
        <f t="shared" si="1"/>
        <v>1</v>
      </c>
      <c r="O25" s="31">
        <f>IF(N25,"",IF(N$13,20,0)+IF(N$14,20,0)+IF(N$15,20,0)+IF(N$16,20,0)+IF(N$17,25,0)+IF(N$19,20,0)+IF(N$21,25,0))</f>
      </c>
      <c r="P25" s="32">
        <f>IF(N22,IF(N25,"",$F25-O25),"不可")</f>
      </c>
      <c r="Q25" s="30"/>
      <c r="R25" s="103"/>
      <c r="S25" s="106">
        <f t="shared" si="2"/>
        <v>0</v>
      </c>
      <c r="T25" s="31">
        <f>IF(S25,"",IF(S$13,20,0)+IF(S$14,20,0)+IF(S$15,20,0)+IF(S$16,20,0)+IF(S$17,25,0)+IF(S$19,20,0)+IF(S$21,25,0))</f>
        <v>0</v>
      </c>
      <c r="U25" s="32" t="str">
        <f>IF(S22,IF(S25,"",$F25-T25),"不可")</f>
        <v>不可</v>
      </c>
      <c r="V25" s="30"/>
      <c r="W25" s="103"/>
      <c r="X25" s="106">
        <f t="shared" si="3"/>
        <v>0</v>
      </c>
      <c r="Y25" s="31">
        <f>IF(X25,"",IF(X$13,20,0)+IF(X$14,20,0)+IF(X$15,20,0)+IF(X$16,20,0)+IF(X$17,25,0)+IF(X$19,20,0)+IF(X$21,25,0))</f>
        <v>150</v>
      </c>
      <c r="Z25" s="32">
        <f>IF(X22,IF(X25,"",$F25-Y25),"不可")</f>
        <v>90</v>
      </c>
      <c r="AA25" s="30"/>
      <c r="AB25" s="103">
        <v>16</v>
      </c>
      <c r="AC25" s="106">
        <f t="shared" si="4"/>
        <v>1</v>
      </c>
      <c r="AD25" s="31">
        <f>IF(AC25,"",IF(AC$13,20,0)+IF(AC$14,20,0)+IF(AC$15,20,0)+IF(AC$16,20,0)+IF(AC$17,25,0)+IF(AC$19,20,0)+IF(AC$21,25,0))</f>
      </c>
      <c r="AE25" s="32">
        <f>IF(AC22,IF(AC25,"",$F25-AD25),"不可")</f>
      </c>
      <c r="AF25" s="30"/>
      <c r="AG25" s="103"/>
      <c r="AH25" s="106">
        <f t="shared" si="5"/>
        <v>0</v>
      </c>
      <c r="AI25" s="31">
        <f>IF(AH25,"",IF(AH$13,20,0)+IF(AH$14,20,0)+IF(AH$15,20,0)+IF(AH$16,20,0)+IF(AH$17,25,0)+IF(AH$19,20,0)+IF(AH$21,25,0))</f>
        <v>0</v>
      </c>
      <c r="AJ25" s="32" t="str">
        <f>IF(AH22,IF(AH25,"",$F25-AI25),"不可")</f>
        <v>不可</v>
      </c>
      <c r="AK25" s="30"/>
      <c r="AL25" s="103">
        <v>15</v>
      </c>
      <c r="AM25" s="106">
        <f t="shared" si="6"/>
        <v>1</v>
      </c>
      <c r="AN25" s="31">
        <f>IF(AM25,"",IF(AM$13,20,0)+IF(AM$14,20,0)+IF(AM$15,20,0)+IF(AM$16,20,0)+IF(AM$17,25,0)+IF(AM$19,20,0)+IF(AM$21,25,0))</f>
      </c>
      <c r="AO25" s="32">
        <f>IF(AM22,IF(AM25,"",$F25-AN25),"不可")</f>
      </c>
      <c r="AP25" s="30"/>
      <c r="AQ25" s="103"/>
      <c r="AR25" s="106">
        <f t="shared" si="7"/>
        <v>0</v>
      </c>
      <c r="AS25" s="31">
        <f>IF(AR25,"",IF(AR$13,20,0)+IF(AR$14,20,0)+IF(AR$15,20,0)+IF(AR$16,20,0)+IF(AR$17,25,0)+IF(AR$19,20,0)+IF(AR$21,25,0))</f>
        <v>0</v>
      </c>
      <c r="AT25" s="32" t="str">
        <f>IF(AR22,IF(AR25,"",$F25-AS25),"不可")</f>
        <v>不可</v>
      </c>
      <c r="AU25" s="30"/>
      <c r="AV25" s="103">
        <v>15</v>
      </c>
      <c r="AW25" s="106">
        <f t="shared" si="8"/>
        <v>1</v>
      </c>
      <c r="AX25" s="31">
        <f>IF(AW25,"",IF(AW$13,20,0)+IF(AW$14,20,0)+IF(AW$15,20,0)+IF(AW$16,20,0)+IF(AW$17,25,0)+IF(AW$19,20,0)+IF(AW$21,25,0))</f>
      </c>
      <c r="AY25" s="32">
        <f>IF(AW22,IF(AW25,"",$F25-AX25),"不可")</f>
      </c>
    </row>
    <row r="26" spans="2:51" ht="20.25" customHeight="1">
      <c r="B26" s="35" t="s">
        <v>42</v>
      </c>
      <c r="C26" s="39" t="s">
        <v>60</v>
      </c>
      <c r="D26" s="28" t="s">
        <v>24</v>
      </c>
      <c r="E26" s="1" t="s">
        <v>82</v>
      </c>
      <c r="F26" s="29">
        <v>50</v>
      </c>
      <c r="G26" s="30"/>
      <c r="H26" s="103"/>
      <c r="I26" s="106">
        <f t="shared" si="0"/>
        <v>0</v>
      </c>
      <c r="J26" s="31">
        <f>IF(I26,"",IF(I$17,5,0)+IF(I$18,5,0)+IF(I$19,5,0)+IF(I$20,5,0)+IF(I$21,5,0))</f>
        <v>0</v>
      </c>
      <c r="K26" s="32">
        <f>IF(I26,"",$F26-J26)</f>
        <v>50</v>
      </c>
      <c r="L26" s="30"/>
      <c r="M26" s="103">
        <v>8</v>
      </c>
      <c r="N26" s="106">
        <f t="shared" si="1"/>
        <v>1</v>
      </c>
      <c r="O26" s="31">
        <f>IF(N26,"",IF(N$17,5,0)+IF(N$18,5,0)+IF(N$19,5,0)+IF(N$20,5,0)+IF(N$21,5,0))</f>
      </c>
      <c r="P26" s="32">
        <f>IF(N26,"",$F26-O26)</f>
      </c>
      <c r="Q26" s="30"/>
      <c r="R26" s="103"/>
      <c r="S26" s="106">
        <f t="shared" si="2"/>
        <v>0</v>
      </c>
      <c r="T26" s="31">
        <f>IF(S26,"",IF(S$17,5,0)+IF(S$18,5,0)+IF(S$19,5,0)+IF(S$20,5,0)+IF(S$21,5,0))</f>
        <v>0</v>
      </c>
      <c r="U26" s="32">
        <f>IF(S26,"",$F26-T26)</f>
        <v>50</v>
      </c>
      <c r="V26" s="30"/>
      <c r="W26" s="103">
        <v>9</v>
      </c>
      <c r="X26" s="106">
        <f t="shared" si="3"/>
        <v>1</v>
      </c>
      <c r="Y26" s="31">
        <f>IF(X26,"",IF(X$17,5,0)+IF(X$18,5,0)+IF(X$19,5,0)+IF(X$20,5,0)+IF(X$21,5,0))</f>
      </c>
      <c r="Z26" s="32">
        <f>IF(X26,"",$F26-Y26)</f>
      </c>
      <c r="AA26" s="30"/>
      <c r="AB26" s="103">
        <v>9</v>
      </c>
      <c r="AC26" s="106">
        <f t="shared" si="4"/>
        <v>1</v>
      </c>
      <c r="AD26" s="31">
        <f>IF(AC26,"",IF(AC$17,5,0)+IF(AC$18,5,0)+IF(AC$19,5,0)+IF(AC$20,5,0)+IF(AC$21,5,0))</f>
      </c>
      <c r="AE26" s="32">
        <f>IF(AC26,"",$F26-AD26)</f>
      </c>
      <c r="AF26" s="30"/>
      <c r="AG26" s="103"/>
      <c r="AH26" s="106">
        <f t="shared" si="5"/>
        <v>0</v>
      </c>
      <c r="AI26" s="31">
        <f>IF(AH26,"",IF(AH$17,5,0)+IF(AH$18,5,0)+IF(AH$19,5,0)+IF(AH$20,5,0)+IF(AH$21,5,0))</f>
        <v>0</v>
      </c>
      <c r="AJ26" s="32">
        <f>IF(AH26,"",$F26-AI26)</f>
        <v>50</v>
      </c>
      <c r="AK26" s="30"/>
      <c r="AL26" s="103">
        <v>8</v>
      </c>
      <c r="AM26" s="106">
        <f t="shared" si="6"/>
        <v>1</v>
      </c>
      <c r="AN26" s="31">
        <f>IF(AM26,"",IF(AM$17,5,0)+IF(AM$18,5,0)+IF(AM$19,5,0)+IF(AM$20,5,0)+IF(AM$21,5,0))</f>
      </c>
      <c r="AO26" s="32">
        <f>IF(AM26,"",$F26-AN26)</f>
      </c>
      <c r="AP26" s="30"/>
      <c r="AQ26" s="103"/>
      <c r="AR26" s="106">
        <f t="shared" si="7"/>
        <v>0</v>
      </c>
      <c r="AS26" s="31">
        <f>IF(AR26,"",IF(AR$17,5,0)+IF(AR$18,5,0)+IF(AR$19,5,0)+IF(AR$20,5,0)+IF(AR$21,5,0))</f>
        <v>0</v>
      </c>
      <c r="AT26" s="32">
        <f>IF(AR26,"",$F26-AS26)</f>
        <v>50</v>
      </c>
      <c r="AU26" s="30"/>
      <c r="AV26" s="103">
        <v>8</v>
      </c>
      <c r="AW26" s="106">
        <f t="shared" si="8"/>
        <v>1</v>
      </c>
      <c r="AX26" s="31">
        <f>IF(AW26,"",IF(AW$17,5,0)+IF(AW$18,5,0)+IF(AW$19,5,0)+IF(AW$20,5,0)+IF(AW$21,5,0))</f>
      </c>
      <c r="AY26" s="32">
        <f>IF(AW26,"",$F26-AX26)</f>
      </c>
    </row>
    <row r="27" spans="2:51" ht="20.25" customHeight="1">
      <c r="B27" s="40" t="s">
        <v>34</v>
      </c>
      <c r="C27" s="39"/>
      <c r="D27" s="28" t="s">
        <v>25</v>
      </c>
      <c r="E27" s="1" t="s">
        <v>83</v>
      </c>
      <c r="F27" s="29">
        <v>80</v>
      </c>
      <c r="G27" s="30"/>
      <c r="H27" s="103"/>
      <c r="I27" s="106">
        <f t="shared" si="0"/>
        <v>0</v>
      </c>
      <c r="J27" s="31">
        <f>IF(I27,"",IF(I$26,15,0))</f>
        <v>0</v>
      </c>
      <c r="K27" s="32">
        <f>IF(I27,"",$F27-J27)</f>
        <v>80</v>
      </c>
      <c r="L27" s="30"/>
      <c r="M27" s="103">
        <v>10</v>
      </c>
      <c r="N27" s="106">
        <f t="shared" si="1"/>
        <v>1</v>
      </c>
      <c r="O27" s="31">
        <f>IF(N27,"",IF(N$26,15,0))</f>
      </c>
      <c r="P27" s="32">
        <f>IF(N27,"",$F27-O27)</f>
      </c>
      <c r="Q27" s="30"/>
      <c r="R27" s="103"/>
      <c r="S27" s="106">
        <f t="shared" si="2"/>
        <v>0</v>
      </c>
      <c r="T27" s="31">
        <f>IF(S27,"",IF(S$26,15,0))</f>
        <v>0</v>
      </c>
      <c r="U27" s="32">
        <f>IF(S27,"",$F27-T27)</f>
        <v>80</v>
      </c>
      <c r="V27" s="30"/>
      <c r="W27" s="103">
        <v>12</v>
      </c>
      <c r="X27" s="106">
        <f t="shared" si="3"/>
        <v>1</v>
      </c>
      <c r="Y27" s="31">
        <f>IF(X27,"",IF(X$26,15,0))</f>
      </c>
      <c r="Z27" s="32">
        <f>IF(X27,"",$F27-Y27)</f>
      </c>
      <c r="AA27" s="30"/>
      <c r="AB27" s="103">
        <v>12</v>
      </c>
      <c r="AC27" s="106">
        <f t="shared" si="4"/>
        <v>1</v>
      </c>
      <c r="AD27" s="31">
        <f>IF(AC27,"",IF(AC$26,15,0))</f>
      </c>
      <c r="AE27" s="32">
        <f>IF(AC27,"",$F27-AD27)</f>
      </c>
      <c r="AF27" s="30"/>
      <c r="AG27" s="103"/>
      <c r="AH27" s="106">
        <f t="shared" si="5"/>
        <v>0</v>
      </c>
      <c r="AI27" s="31">
        <f>IF(AH27,"",IF(AH$26,15,0))</f>
        <v>0</v>
      </c>
      <c r="AJ27" s="32">
        <f>IF(AH27,"",$F27-AI27)</f>
        <v>80</v>
      </c>
      <c r="AK27" s="30"/>
      <c r="AL27" s="103">
        <v>9</v>
      </c>
      <c r="AM27" s="106">
        <f t="shared" si="6"/>
        <v>1</v>
      </c>
      <c r="AN27" s="31">
        <f>IF(AM27,"",IF(AM$26,15,0))</f>
      </c>
      <c r="AO27" s="32">
        <f>IF(AM27,"",$F27-AN27)</f>
      </c>
      <c r="AP27" s="30"/>
      <c r="AQ27" s="103"/>
      <c r="AR27" s="106">
        <f t="shared" si="7"/>
        <v>0</v>
      </c>
      <c r="AS27" s="31">
        <f>IF(AR27,"",IF(AR$26,15,0))</f>
        <v>0</v>
      </c>
      <c r="AT27" s="32">
        <f>IF(AR27,"",$F27-AS27)</f>
        <v>80</v>
      </c>
      <c r="AU27" s="30"/>
      <c r="AV27" s="103">
        <v>11</v>
      </c>
      <c r="AW27" s="106">
        <f t="shared" si="8"/>
        <v>1</v>
      </c>
      <c r="AX27" s="31">
        <f>IF(AW27,"",IF(AW$26,15,0))</f>
      </c>
      <c r="AY27" s="32">
        <f>IF(AW27,"",$F27-AX27)</f>
      </c>
    </row>
    <row r="28" spans="2:51" ht="20.25" customHeight="1">
      <c r="B28" s="40" t="s">
        <v>34</v>
      </c>
      <c r="C28" s="39"/>
      <c r="D28" s="28" t="s">
        <v>26</v>
      </c>
      <c r="E28" s="1" t="s">
        <v>84</v>
      </c>
      <c r="F28" s="29">
        <v>150</v>
      </c>
      <c r="G28" s="30"/>
      <c r="H28" s="103"/>
      <c r="I28" s="106">
        <f t="shared" si="0"/>
        <v>0</v>
      </c>
      <c r="J28" s="31">
        <f>IF(I28,"",IF(I$17,10,0)+IF(I$18,10,0)+IF(I$19,10,0)+IF(I$20,10,0)+IF(I$21,10,0)+IF(I$26,15,0)+IF(I$27,15,0))</f>
        <v>0</v>
      </c>
      <c r="K28" s="32">
        <f>IF(I28,"",$F28-J28)</f>
        <v>150</v>
      </c>
      <c r="L28" s="30"/>
      <c r="M28" s="103">
        <v>13</v>
      </c>
      <c r="N28" s="106">
        <f t="shared" si="1"/>
        <v>1</v>
      </c>
      <c r="O28" s="31">
        <f>IF(N28,"",IF(N$17,10,0)+IF(N$18,10,0)+IF(N$19,10,0)+IF(N$20,10,0)+IF(N$21,10,0)+IF(N$26,15,0)+IF(N$27,15,0))</f>
      </c>
      <c r="P28" s="32">
        <f>IF(N28,"",$F28-O28)</f>
      </c>
      <c r="Q28" s="30"/>
      <c r="R28" s="103"/>
      <c r="S28" s="106">
        <f t="shared" si="2"/>
        <v>0</v>
      </c>
      <c r="T28" s="31">
        <f>IF(S28,"",IF(S$17,10,0)+IF(S$18,10,0)+IF(S$19,10,0)+IF(S$20,10,0)+IF(S$21,10,0)+IF(S$26,15,0)+IF(S$27,15,0))</f>
        <v>0</v>
      </c>
      <c r="U28" s="32">
        <f>IF(S28,"",$F28-T28)</f>
        <v>150</v>
      </c>
      <c r="V28" s="30"/>
      <c r="W28" s="103">
        <v>11</v>
      </c>
      <c r="X28" s="106">
        <f t="shared" si="3"/>
        <v>1</v>
      </c>
      <c r="Y28" s="31">
        <f>IF(X28,"",IF(X$17,10,0)+IF(X$18,10,0)+IF(X$19,10,0)+IF(X$20,10,0)+IF(X$21,10,0)+IF(X$26,15,0)+IF(X$27,15,0))</f>
      </c>
      <c r="Z28" s="32">
        <f>IF(X28,"",$F28-Y28)</f>
      </c>
      <c r="AA28" s="30"/>
      <c r="AB28" s="103">
        <v>13</v>
      </c>
      <c r="AC28" s="106">
        <f t="shared" si="4"/>
        <v>1</v>
      </c>
      <c r="AD28" s="31">
        <f>IF(AC28,"",IF(AC$17,10,0)+IF(AC$18,10,0)+IF(AC$19,10,0)+IF(AC$20,10,0)+IF(AC$21,10,0)+IF(AC$26,15,0)+IF(AC$27,15,0))</f>
      </c>
      <c r="AE28" s="32">
        <f>IF(AC28,"",$F28-AD28)</f>
      </c>
      <c r="AF28" s="30"/>
      <c r="AG28" s="103"/>
      <c r="AH28" s="106">
        <f t="shared" si="5"/>
        <v>0</v>
      </c>
      <c r="AI28" s="31">
        <f>IF(AH28,"",IF(AH$17,10,0)+IF(AH$18,10,0)+IF(AH$19,10,0)+IF(AH$20,10,0)+IF(AH$21,10,0)+IF(AH$26,15,0)+IF(AH$27,15,0))</f>
        <v>0</v>
      </c>
      <c r="AJ28" s="32">
        <f>IF(AH28,"",$F28-AI28)</f>
        <v>150</v>
      </c>
      <c r="AK28" s="30"/>
      <c r="AL28" s="103">
        <v>12</v>
      </c>
      <c r="AM28" s="106">
        <f t="shared" si="6"/>
        <v>1</v>
      </c>
      <c r="AN28" s="31">
        <f>IF(AM28,"",IF(AM$17,10,0)+IF(AM$18,10,0)+IF(AM$19,10,0)+IF(AM$20,10,0)+IF(AM$21,10,0)+IF(AM$26,15,0)+IF(AM$27,15,0))</f>
      </c>
      <c r="AO28" s="32">
        <f>IF(AM28,"",$F28-AN28)</f>
      </c>
      <c r="AP28" s="30"/>
      <c r="AQ28" s="103"/>
      <c r="AR28" s="106">
        <f t="shared" si="7"/>
        <v>0</v>
      </c>
      <c r="AS28" s="31">
        <f>IF(AR28,"",IF(AR$17,10,0)+IF(AR$18,10,0)+IF(AR$19,10,0)+IF(AR$20,10,0)+IF(AR$21,10,0)+IF(AR$26,15,0)+IF(AR$27,15,0))</f>
        <v>0</v>
      </c>
      <c r="AT28" s="32">
        <f>IF(AR28,"",$F28-AS28)</f>
        <v>150</v>
      </c>
      <c r="AU28" s="30"/>
      <c r="AV28" s="103">
        <v>13</v>
      </c>
      <c r="AW28" s="106">
        <f t="shared" si="8"/>
        <v>1</v>
      </c>
      <c r="AX28" s="31">
        <f>IF(AW28,"",IF(AW$17,10,0)+IF(AW$18,10,0)+IF(AW$19,10,0)+IF(AW$20,10,0)+IF(AW$21,10,0)+IF(AW$26,15,0)+IF(AW$27,15,0))</f>
      </c>
      <c r="AY28" s="32">
        <f>IF(AW28,"",$F28-AX28)</f>
      </c>
    </row>
    <row r="29" spans="2:51" ht="20.25" customHeight="1">
      <c r="B29" s="40" t="s">
        <v>34</v>
      </c>
      <c r="C29" s="39"/>
      <c r="D29" s="28" t="s">
        <v>27</v>
      </c>
      <c r="E29" s="1" t="s">
        <v>85</v>
      </c>
      <c r="F29" s="29">
        <v>220</v>
      </c>
      <c r="G29" s="30"/>
      <c r="H29" s="103"/>
      <c r="I29" s="106">
        <f t="shared" si="0"/>
        <v>0</v>
      </c>
      <c r="J29" s="31">
        <f>IF(I29,"",IF(I$7,10,0)+IF(I$8,10,0)+IF(I$9,10,0)+IF(I$10,10,0)+IF(I$11,10,0)+IF(I$12,10,0)+IF(I$13,10,0)+IF(I$26,15,0)+IF(I$27,15,0)+IF(I$28,15,0))</f>
        <v>0</v>
      </c>
      <c r="K29" s="32" t="str">
        <f>IF(I28,IF(I29,"",$F29-J29),"不可")</f>
        <v>不可</v>
      </c>
      <c r="L29" s="30"/>
      <c r="M29" s="103"/>
      <c r="N29" s="106">
        <f t="shared" si="1"/>
        <v>0</v>
      </c>
      <c r="O29" s="31">
        <f>IF(N29,"",IF(N$7,10,0)+IF(N$8,10,0)+IF(N$9,10,0)+IF(N$10,10,0)+IF(N$11,10,0)+IF(N$12,10,0)+IF(N$13,10,0)+IF(N$26,15,0)+IF(N$27,15,0)+IF(N$28,15,0))</f>
        <v>95</v>
      </c>
      <c r="P29" s="32">
        <f>IF(N28,IF(N29,"",$F29-O29),"不可")</f>
        <v>125</v>
      </c>
      <c r="Q29" s="30"/>
      <c r="R29" s="103"/>
      <c r="S29" s="106">
        <f t="shared" si="2"/>
        <v>0</v>
      </c>
      <c r="T29" s="31">
        <f>IF(S29,"",IF(S$7,10,0)+IF(S$8,10,0)+IF(S$9,10,0)+IF(S$10,10,0)+IF(S$11,10,0)+IF(S$12,10,0)+IF(S$13,10,0)+IF(S$26,15,0)+IF(S$27,15,0)+IF(S$28,15,0))</f>
        <v>0</v>
      </c>
      <c r="U29" s="32" t="str">
        <f>IF(S28,IF(S29,"",$F29-T29),"不可")</f>
        <v>不可</v>
      </c>
      <c r="V29" s="30"/>
      <c r="W29" s="103"/>
      <c r="X29" s="106">
        <f t="shared" si="3"/>
        <v>0</v>
      </c>
      <c r="Y29" s="31">
        <f>IF(X29,"",IF(X$7,10,0)+IF(X$8,10,0)+IF(X$9,10,0)+IF(X$10,10,0)+IF(X$11,10,0)+IF(X$12,10,0)+IF(X$13,10,0)+IF(X$26,15,0)+IF(X$27,15,0)+IF(X$28,15,0))</f>
        <v>115</v>
      </c>
      <c r="Z29" s="32">
        <f>IF(X28,IF(X29,"",$F29-Y29),"不可")</f>
        <v>105</v>
      </c>
      <c r="AA29" s="30"/>
      <c r="AB29" s="103"/>
      <c r="AC29" s="106">
        <f t="shared" si="4"/>
        <v>0</v>
      </c>
      <c r="AD29" s="31">
        <f>IF(AC29,"",IF(AC$7,10,0)+IF(AC$8,10,0)+IF(AC$9,10,0)+IF(AC$10,10,0)+IF(AC$11,10,0)+IF(AC$12,10,0)+IF(AC$13,10,0)+IF(AC$26,15,0)+IF(AC$27,15,0)+IF(AC$28,15,0))</f>
        <v>105</v>
      </c>
      <c r="AE29" s="32">
        <f>IF(AC28,IF(AC29,"",$F29-AD29),"不可")</f>
        <v>115</v>
      </c>
      <c r="AF29" s="30"/>
      <c r="AG29" s="103"/>
      <c r="AH29" s="106">
        <f t="shared" si="5"/>
        <v>0</v>
      </c>
      <c r="AI29" s="31">
        <f>IF(AH29,"",IF(AH$7,10,0)+IF(AH$8,10,0)+IF(AH$9,10,0)+IF(AH$10,10,0)+IF(AH$11,10,0)+IF(AH$12,10,0)+IF(AH$13,10,0)+IF(AH$26,15,0)+IF(AH$27,15,0)+IF(AH$28,15,0))</f>
        <v>0</v>
      </c>
      <c r="AJ29" s="32" t="str">
        <f>IF(AH28,IF(AH29,"",$F29-AI29),"不可")</f>
        <v>不可</v>
      </c>
      <c r="AK29" s="30"/>
      <c r="AL29" s="103">
        <v>15</v>
      </c>
      <c r="AM29" s="106">
        <f t="shared" si="6"/>
        <v>1</v>
      </c>
      <c r="AN29" s="31">
        <f>IF(AM29,"",IF(AM$7,10,0)+IF(AM$8,10,0)+IF(AM$9,10,0)+IF(AM$10,10,0)+IF(AM$11,10,0)+IF(AM$12,10,0)+IF(AM$13,10,0)+IF(AM$26,15,0)+IF(AM$27,15,0)+IF(AM$28,15,0))</f>
      </c>
      <c r="AO29" s="32">
        <f>IF(AM28,IF(AM29,"",$F29-AN29),"不可")</f>
      </c>
      <c r="AP29" s="30"/>
      <c r="AQ29" s="103"/>
      <c r="AR29" s="106">
        <f t="shared" si="7"/>
        <v>0</v>
      </c>
      <c r="AS29" s="31">
        <f>IF(AR29,"",IF(AR$7,10,0)+IF(AR$8,10,0)+IF(AR$9,10,0)+IF(AR$10,10,0)+IF(AR$11,10,0)+IF(AR$12,10,0)+IF(AR$13,10,0)+IF(AR$26,15,0)+IF(AR$27,15,0)+IF(AR$28,15,0))</f>
        <v>0</v>
      </c>
      <c r="AT29" s="32" t="str">
        <f>IF(AR28,IF(AR29,"",$F29-AS29),"不可")</f>
        <v>不可</v>
      </c>
      <c r="AU29" s="30"/>
      <c r="AV29" s="103"/>
      <c r="AW29" s="106">
        <f t="shared" si="8"/>
        <v>0</v>
      </c>
      <c r="AX29" s="31">
        <f>IF(AW29,"",IF(AW$7,10,0)+IF(AW$8,10,0)+IF(AW$9,10,0)+IF(AW$10,10,0)+IF(AW$11,10,0)+IF(AW$12,10,0)+IF(AW$13,10,0)+IF(AW$26,15,0)+IF(AW$27,15,0)+IF(AW$28,15,0))</f>
        <v>105</v>
      </c>
      <c r="AY29" s="32">
        <f>IF(AW28,IF(AW29,"",$F29-AX29),"不可")</f>
        <v>115</v>
      </c>
    </row>
    <row r="30" spans="2:51" ht="20.25" customHeight="1" thickBot="1">
      <c r="B30" s="40" t="s">
        <v>34</v>
      </c>
      <c r="C30" s="39"/>
      <c r="D30" s="28" t="s">
        <v>28</v>
      </c>
      <c r="E30" s="1" t="s">
        <v>86</v>
      </c>
      <c r="F30" s="41">
        <v>250</v>
      </c>
      <c r="G30" s="30"/>
      <c r="H30" s="104"/>
      <c r="I30" s="107">
        <f t="shared" si="0"/>
        <v>0</v>
      </c>
      <c r="J30" s="42">
        <f>IF(I30,"",IF(I$13,20,0)+IF(I$14,20,0)+IF(I$15,20,0)+IF(I$16,20,0)+IF(I$17,25,0)+IF(I$26,15,0)+IF(I$27,15,0)+IF(I$28,15,0))</f>
        <v>0</v>
      </c>
      <c r="K30" s="43" t="str">
        <f>IF(I28,IF(I30,"",$F30-J30),"不可")</f>
        <v>不可</v>
      </c>
      <c r="L30" s="30"/>
      <c r="M30" s="104">
        <v>14</v>
      </c>
      <c r="N30" s="107">
        <f t="shared" si="1"/>
        <v>1</v>
      </c>
      <c r="O30" s="42">
        <f>IF(N30,"",IF(N$13,20,0)+IF(N$14,20,0)+IF(N$15,20,0)+IF(N$16,20,0)+IF(N$17,25,0)+IF(N$26,15,0)+IF(N$27,15,0)+IF(N$28,15,0))</f>
      </c>
      <c r="P30" s="43">
        <f>IF(N28,IF(N30,"",$F30-O30),"不可")</f>
      </c>
      <c r="Q30" s="30"/>
      <c r="R30" s="104"/>
      <c r="S30" s="107">
        <f t="shared" si="2"/>
        <v>0</v>
      </c>
      <c r="T30" s="42">
        <f>IF(S30,"",IF(S$13,20,0)+IF(S$14,20,0)+IF(S$15,20,0)+IF(S$16,20,0)+IF(S$17,25,0)+IF(S$26,15,0)+IF(S$27,15,0)+IF(S$28,15,0))</f>
        <v>0</v>
      </c>
      <c r="U30" s="43" t="str">
        <f>IF(S28,IF(S30,"",$F30-T30),"不可")</f>
        <v>不可</v>
      </c>
      <c r="V30" s="30"/>
      <c r="W30" s="104">
        <v>13</v>
      </c>
      <c r="X30" s="107">
        <f t="shared" si="3"/>
        <v>1</v>
      </c>
      <c r="Y30" s="42">
        <f>IF(X30,"",IF(X$13,20,0)+IF(X$14,20,0)+IF(X$15,20,0)+IF(X$16,20,0)+IF(X$17,25,0)+IF(X$26,15,0)+IF(X$27,15,0)+IF(X$28,15,0))</f>
      </c>
      <c r="Z30" s="43">
        <f>IF(X28,IF(X30,"",$F30-Y30),"不可")</f>
      </c>
      <c r="AA30" s="30"/>
      <c r="AB30" s="104">
        <v>14</v>
      </c>
      <c r="AC30" s="107">
        <f t="shared" si="4"/>
        <v>1</v>
      </c>
      <c r="AD30" s="42">
        <f>IF(AC30,"",IF(AC$13,20,0)+IF(AC$14,20,0)+IF(AC$15,20,0)+IF(AC$16,20,0)+IF(AC$17,25,0)+IF(AC$26,15,0)+IF(AC$27,15,0)+IF(AC$28,15,0))</f>
      </c>
      <c r="AE30" s="43">
        <f>IF(AC28,IF(AC30,"",$F30-AD30),"不可")</f>
      </c>
      <c r="AF30" s="30"/>
      <c r="AG30" s="104"/>
      <c r="AH30" s="107">
        <f t="shared" si="5"/>
        <v>0</v>
      </c>
      <c r="AI30" s="42">
        <f>IF(AH30,"",IF(AH$13,20,0)+IF(AH$14,20,0)+IF(AH$15,20,0)+IF(AH$16,20,0)+IF(AH$17,25,0)+IF(AH$26,15,0)+IF(AH$27,15,0)+IF(AH$28,15,0))</f>
        <v>0</v>
      </c>
      <c r="AJ30" s="43" t="str">
        <f>IF(AH28,IF(AH30,"",$F30-AI30),"不可")</f>
        <v>不可</v>
      </c>
      <c r="AK30" s="30"/>
      <c r="AL30" s="104">
        <v>13</v>
      </c>
      <c r="AM30" s="107">
        <f t="shared" si="6"/>
        <v>1</v>
      </c>
      <c r="AN30" s="42">
        <f>IF(AM30,"",IF(AM$13,20,0)+IF(AM$14,20,0)+IF(AM$15,20,0)+IF(AM$16,20,0)+IF(AM$17,25,0)+IF(AM$26,15,0)+IF(AM$27,15,0)+IF(AM$28,15,0))</f>
      </c>
      <c r="AO30" s="43">
        <f>IF(AM28,IF(AM30,"",$F30-AN30),"不可")</f>
      </c>
      <c r="AP30" s="30"/>
      <c r="AQ30" s="104"/>
      <c r="AR30" s="107">
        <f t="shared" si="7"/>
        <v>0</v>
      </c>
      <c r="AS30" s="42">
        <f>IF(AR30,"",IF(AR$13,20,0)+IF(AR$14,20,0)+IF(AR$15,20,0)+IF(AR$16,20,0)+IF(AR$17,25,0)+IF(AR$26,15,0)+IF(AR$27,15,0)+IF(AR$28,15,0))</f>
        <v>0</v>
      </c>
      <c r="AT30" s="43" t="str">
        <f>IF(AR28,IF(AR30,"",$F30-AS30),"不可")</f>
        <v>不可</v>
      </c>
      <c r="AU30" s="30"/>
      <c r="AV30" s="104">
        <v>15</v>
      </c>
      <c r="AW30" s="107">
        <f t="shared" si="8"/>
        <v>1</v>
      </c>
      <c r="AX30" s="42">
        <f>IF(AW30,"",IF(AW$13,20,0)+IF(AW$14,20,0)+IF(AW$15,20,0)+IF(AW$16,20,0)+IF(AW$17,25,0)+IF(AW$26,15,0)+IF(AW$27,15,0)+IF(AW$28,15,0))</f>
      </c>
      <c r="AY30" s="43">
        <f>IF(AW28,IF(AW30,"",$F30-AX30),"不可")</f>
      </c>
    </row>
    <row r="31" ht="20.25" customHeight="1" thickBot="1"/>
    <row r="32" spans="4:51" ht="20.25" customHeight="1">
      <c r="D32" s="28" t="s">
        <v>61</v>
      </c>
      <c r="E32" s="11"/>
      <c r="F32" s="44" t="s">
        <v>62</v>
      </c>
      <c r="G32" s="45"/>
      <c r="H32" s="101">
        <f>SUM(I7:I30)</f>
        <v>0</v>
      </c>
      <c r="I32" s="46"/>
      <c r="J32" s="47"/>
      <c r="K32" s="48">
        <f>SUMIF(I7:I30,1,$F7:$F30)</f>
        <v>0</v>
      </c>
      <c r="L32" s="49"/>
      <c r="M32" s="101">
        <f>SUM(N7:N30)</f>
        <v>18</v>
      </c>
      <c r="N32" s="46"/>
      <c r="O32" s="47"/>
      <c r="P32" s="48">
        <f>SUMIF(N7:N30,1,$F7:$F30)</f>
        <v>2150</v>
      </c>
      <c r="Q32" s="50"/>
      <c r="R32" s="101">
        <f>SUM(S7:S30)</f>
        <v>0</v>
      </c>
      <c r="S32" s="46"/>
      <c r="T32" s="47"/>
      <c r="U32" s="48">
        <f>SUMIF(S7:S30,1,$F7:$F30)</f>
        <v>0</v>
      </c>
      <c r="V32" s="50"/>
      <c r="W32" s="101">
        <f>SUM(X7:X30)</f>
        <v>21</v>
      </c>
      <c r="X32" s="46"/>
      <c r="Y32" s="47"/>
      <c r="Z32" s="48">
        <f>SUMIF(X7:X30,1,$F7:$F30)</f>
        <v>2550</v>
      </c>
      <c r="AA32" s="50"/>
      <c r="AB32" s="101">
        <f>SUM(AC7:AC30)</f>
        <v>21</v>
      </c>
      <c r="AC32" s="46"/>
      <c r="AD32" s="47"/>
      <c r="AE32" s="48">
        <f>SUMIF(AC7:AC30,1,$F7:$F30)</f>
        <v>2650</v>
      </c>
      <c r="AF32" s="50"/>
      <c r="AG32" s="101">
        <f>SUM(AH7:AH30)</f>
        <v>0</v>
      </c>
      <c r="AH32" s="46"/>
      <c r="AI32" s="47"/>
      <c r="AJ32" s="48">
        <f>SUMIF(AH7:AH30,1,$F7:$F30)</f>
        <v>0</v>
      </c>
      <c r="AK32" s="50"/>
      <c r="AL32" s="101">
        <f>SUM(AM7:AM30)</f>
        <v>23</v>
      </c>
      <c r="AM32" s="46"/>
      <c r="AN32" s="47"/>
      <c r="AO32" s="48">
        <f>SUMIF(AM7:AM30,1,$F7:$F30)</f>
        <v>3010</v>
      </c>
      <c r="AP32" s="50"/>
      <c r="AQ32" s="101">
        <f>SUM(AR7:AR30)</f>
        <v>0</v>
      </c>
      <c r="AR32" s="46"/>
      <c r="AS32" s="47"/>
      <c r="AT32" s="48">
        <f>SUMIF(AR7:AR30,1,$F7:$F30)</f>
        <v>0</v>
      </c>
      <c r="AU32" s="50"/>
      <c r="AV32" s="101">
        <f>SUM(AW7:AW30)</f>
        <v>21</v>
      </c>
      <c r="AW32" s="46"/>
      <c r="AX32" s="47"/>
      <c r="AY32" s="48">
        <f>SUMIF(AW7:AW30,1,$F7:$F30)</f>
        <v>2650</v>
      </c>
    </row>
    <row r="33" spans="4:51" ht="20.25" customHeight="1">
      <c r="D33" s="51" t="s">
        <v>38</v>
      </c>
      <c r="E33" s="52"/>
      <c r="F33" s="53" t="s">
        <v>62</v>
      </c>
      <c r="H33" s="54"/>
      <c r="I33" s="11"/>
      <c r="J33" s="11"/>
      <c r="K33" s="55">
        <f>IF(H33,H33,"")</f>
      </c>
      <c r="M33" s="54">
        <v>43</v>
      </c>
      <c r="N33" s="11"/>
      <c r="O33" s="11"/>
      <c r="P33" s="55">
        <f>IF(M33,M33,"")</f>
        <v>43</v>
      </c>
      <c r="R33" s="54"/>
      <c r="S33" s="11"/>
      <c r="T33" s="11"/>
      <c r="U33" s="55">
        <f>IF(R33,R33,"")</f>
      </c>
      <c r="W33" s="54">
        <v>0</v>
      </c>
      <c r="X33" s="11"/>
      <c r="Y33" s="11"/>
      <c r="Z33" s="55">
        <f>IF(W33,W33,"")</f>
      </c>
      <c r="AB33" s="54">
        <v>81</v>
      </c>
      <c r="AC33" s="11"/>
      <c r="AD33" s="11"/>
      <c r="AE33" s="55">
        <f>IF(AB33,AB33,"")</f>
        <v>81</v>
      </c>
      <c r="AG33" s="54"/>
      <c r="AH33" s="11"/>
      <c r="AI33" s="11"/>
      <c r="AJ33" s="55">
        <f>IF(AG33,AG33,"")</f>
      </c>
      <c r="AL33" s="54">
        <v>81</v>
      </c>
      <c r="AM33" s="11"/>
      <c r="AN33" s="11"/>
      <c r="AO33" s="55">
        <f>IF(AL33,AL33,"")</f>
        <v>81</v>
      </c>
      <c r="AQ33" s="54"/>
      <c r="AR33" s="11"/>
      <c r="AS33" s="11"/>
      <c r="AT33" s="55">
        <f>IF(AQ33,AQ33,"")</f>
      </c>
      <c r="AV33" s="54">
        <v>0</v>
      </c>
      <c r="AW33" s="11"/>
      <c r="AX33" s="11"/>
      <c r="AY33" s="55">
        <f>IF(AV33,AV33,"")</f>
      </c>
    </row>
    <row r="34" spans="4:51" ht="20.25" customHeight="1">
      <c r="D34" s="28" t="s">
        <v>39</v>
      </c>
      <c r="E34" s="11"/>
      <c r="F34" s="56">
        <v>1</v>
      </c>
      <c r="H34" s="54"/>
      <c r="I34" s="11"/>
      <c r="J34" s="11"/>
      <c r="K34" s="55">
        <f>IF(H34,H34*$F34,"")</f>
      </c>
      <c r="M34" s="54">
        <v>0</v>
      </c>
      <c r="N34" s="11"/>
      <c r="O34" s="11"/>
      <c r="P34" s="55">
        <f>IF(M34,M34*$F34,"")</f>
      </c>
      <c r="R34" s="54"/>
      <c r="S34" s="11"/>
      <c r="T34" s="11"/>
      <c r="U34" s="55">
        <f>IF(R34,R34*$F34,"")</f>
      </c>
      <c r="W34" s="54">
        <v>0</v>
      </c>
      <c r="X34" s="11"/>
      <c r="Y34" s="11"/>
      <c r="Z34" s="55">
        <f>IF(W34,W34*$F34,"")</f>
      </c>
      <c r="AB34" s="54">
        <v>3</v>
      </c>
      <c r="AC34" s="11"/>
      <c r="AD34" s="11"/>
      <c r="AE34" s="55">
        <f>IF(AB34,AB34*$F34,"")</f>
        <v>3</v>
      </c>
      <c r="AG34" s="54"/>
      <c r="AH34" s="11"/>
      <c r="AI34" s="11"/>
      <c r="AJ34" s="55">
        <f>IF(AG34,AG34*$F34,"")</f>
      </c>
      <c r="AL34" s="54">
        <v>3</v>
      </c>
      <c r="AM34" s="11"/>
      <c r="AN34" s="11"/>
      <c r="AO34" s="55">
        <f>IF(AL34,AL34*$F34,"")</f>
        <v>3</v>
      </c>
      <c r="AQ34" s="54"/>
      <c r="AR34" s="11"/>
      <c r="AS34" s="11"/>
      <c r="AT34" s="55">
        <f>IF(AQ34,AQ34*$F34,"")</f>
      </c>
      <c r="AV34" s="54">
        <v>14</v>
      </c>
      <c r="AW34" s="11"/>
      <c r="AX34" s="11"/>
      <c r="AY34" s="55">
        <f>IF(AV34,AV34*$F34,"")</f>
        <v>14</v>
      </c>
    </row>
    <row r="35" spans="4:51" ht="20.25" customHeight="1">
      <c r="D35" s="28" t="s">
        <v>36</v>
      </c>
      <c r="E35" s="11"/>
      <c r="F35" s="56">
        <v>100</v>
      </c>
      <c r="H35" s="54"/>
      <c r="I35" s="11"/>
      <c r="J35" s="11"/>
      <c r="K35" s="55">
        <f>IF(H35,H35*$F35,"")</f>
      </c>
      <c r="M35" s="54">
        <v>15</v>
      </c>
      <c r="N35" s="11"/>
      <c r="O35" s="11"/>
      <c r="P35" s="55">
        <f>IF(M35,M35*$F35,"")</f>
        <v>1500</v>
      </c>
      <c r="R35" s="54"/>
      <c r="S35" s="11"/>
      <c r="T35" s="11"/>
      <c r="U35" s="55">
        <f>IF(R35,R35*$F35,"")</f>
      </c>
      <c r="W35" s="54">
        <v>15</v>
      </c>
      <c r="X35" s="11"/>
      <c r="Y35" s="11"/>
      <c r="Z35" s="55">
        <f>IF(W35,W35*$F35,"")</f>
        <v>1500</v>
      </c>
      <c r="AB35" s="54">
        <v>14</v>
      </c>
      <c r="AC35" s="11"/>
      <c r="AD35" s="11"/>
      <c r="AE35" s="55">
        <f>IF(AB35,AB35*$F35,"")</f>
        <v>1400</v>
      </c>
      <c r="AG35" s="54"/>
      <c r="AH35" s="11"/>
      <c r="AI35" s="11"/>
      <c r="AJ35" s="55">
        <f>IF(AG35,AG35*$F35,"")</f>
      </c>
      <c r="AL35" s="54">
        <v>16</v>
      </c>
      <c r="AM35" s="11"/>
      <c r="AN35" s="11"/>
      <c r="AO35" s="55">
        <f>IF(AL35,AL35*$F35,"")</f>
        <v>1600</v>
      </c>
      <c r="AQ35" s="54"/>
      <c r="AR35" s="11"/>
      <c r="AS35" s="11"/>
      <c r="AT35" s="55">
        <f>IF(AQ35,AQ35*$F35,"")</f>
      </c>
      <c r="AV35" s="54">
        <v>14</v>
      </c>
      <c r="AW35" s="11"/>
      <c r="AX35" s="11"/>
      <c r="AY35" s="55">
        <f>IF(AV35,AV35*$F35,"")</f>
        <v>1400</v>
      </c>
    </row>
    <row r="36" spans="4:51" ht="20.25" customHeight="1" thickBot="1">
      <c r="D36" s="28" t="s">
        <v>37</v>
      </c>
      <c r="E36" s="11"/>
      <c r="F36" s="57">
        <v>50</v>
      </c>
      <c r="H36" s="58"/>
      <c r="I36" s="11"/>
      <c r="J36" s="11"/>
      <c r="K36" s="59">
        <f>IF(H36,H36*$F36,"")</f>
      </c>
      <c r="M36" s="58">
        <v>8</v>
      </c>
      <c r="N36" s="11"/>
      <c r="O36" s="11"/>
      <c r="P36" s="59">
        <f>IF(M36,M36*$F36,"")</f>
        <v>400</v>
      </c>
      <c r="R36" s="58"/>
      <c r="S36" s="11"/>
      <c r="T36" s="11"/>
      <c r="U36" s="59">
        <f>IF(R36,R36*$F36,"")</f>
      </c>
      <c r="W36" s="58">
        <v>9</v>
      </c>
      <c r="X36" s="11"/>
      <c r="Y36" s="11"/>
      <c r="Z36" s="59">
        <f>IF(W36,W36*$F36,"")</f>
        <v>450</v>
      </c>
      <c r="AB36" s="58">
        <v>5</v>
      </c>
      <c r="AC36" s="11"/>
      <c r="AD36" s="11"/>
      <c r="AE36" s="59">
        <f>IF(AB36,AB36*$F36,"")</f>
        <v>250</v>
      </c>
      <c r="AG36" s="58"/>
      <c r="AH36" s="11"/>
      <c r="AI36" s="11"/>
      <c r="AJ36" s="59">
        <f>IF(AG36,AG36*$F36,"")</f>
      </c>
      <c r="AL36" s="58">
        <v>7</v>
      </c>
      <c r="AM36" s="11"/>
      <c r="AN36" s="11"/>
      <c r="AO36" s="59">
        <f>IF(AL36,AL36*$F36,"")</f>
        <v>350</v>
      </c>
      <c r="AQ36" s="58"/>
      <c r="AR36" s="11"/>
      <c r="AS36" s="11"/>
      <c r="AT36" s="59">
        <f>IF(AQ36,AQ36*$F36,"")</f>
      </c>
      <c r="AV36" s="58">
        <v>8</v>
      </c>
      <c r="AW36" s="11"/>
      <c r="AX36" s="11"/>
      <c r="AY36" s="59">
        <f>IF(AV36,AV36*$F36,"")</f>
        <v>400</v>
      </c>
    </row>
    <row r="37" ht="20.25" customHeight="1" thickBot="1"/>
    <row r="38" spans="4:51" ht="20.25" customHeight="1" thickBot="1">
      <c r="D38" s="60" t="s">
        <v>40</v>
      </c>
      <c r="E38" s="61"/>
      <c r="F38" s="62"/>
      <c r="J38" s="63"/>
      <c r="K38" s="64">
        <f>IF(K32,SUM(K32:K36),"")</f>
      </c>
      <c r="O38" s="63"/>
      <c r="P38" s="64">
        <f>IF(P32,SUM(P32:P36),"")</f>
        <v>4093</v>
      </c>
      <c r="T38" s="63"/>
      <c r="U38" s="64">
        <f>IF(U32,SUM(U32:U36),"")</f>
      </c>
      <c r="Y38" s="63"/>
      <c r="Z38" s="64">
        <f>IF(Z32,SUM(Z32:Z36),"")</f>
        <v>4500</v>
      </c>
      <c r="AD38" s="63"/>
      <c r="AE38" s="64">
        <f>IF(AE32,SUM(AE32:AE36),"")</f>
        <v>4384</v>
      </c>
      <c r="AI38" s="63"/>
      <c r="AJ38" s="64">
        <f>IF(AJ32,SUM(AJ32:AJ36),"")</f>
      </c>
      <c r="AN38" s="63"/>
      <c r="AO38" s="64">
        <f>IF(AO32,SUM(AO32:AO36),"")</f>
        <v>5044</v>
      </c>
      <c r="AS38" s="63"/>
      <c r="AT38" s="64">
        <f>IF(AT32,SUM(AT32:AT36),"")</f>
      </c>
      <c r="AX38" s="63"/>
      <c r="AY38" s="64">
        <f>IF(AY32,SUM(AY32:AY36),"")</f>
        <v>4464</v>
      </c>
    </row>
    <row r="39" spans="4:51" ht="20.25" customHeight="1" thickBot="1">
      <c r="D39" s="65" t="s">
        <v>44</v>
      </c>
      <c r="E39" s="66"/>
      <c r="F39" s="67"/>
      <c r="J39" s="63"/>
      <c r="K39" s="68"/>
      <c r="O39" s="63"/>
      <c r="P39" s="68">
        <v>5</v>
      </c>
      <c r="T39" s="63"/>
      <c r="U39" s="68"/>
      <c r="Y39" s="63"/>
      <c r="Z39" s="68">
        <v>2</v>
      </c>
      <c r="AD39" s="63"/>
      <c r="AE39" s="68">
        <v>4</v>
      </c>
      <c r="AI39" s="63"/>
      <c r="AJ39" s="68"/>
      <c r="AN39" s="63"/>
      <c r="AO39" s="68">
        <v>1</v>
      </c>
      <c r="AS39" s="63"/>
      <c r="AT39" s="68"/>
      <c r="AX39" s="63"/>
      <c r="AY39" s="68">
        <v>3</v>
      </c>
    </row>
  </sheetData>
  <sheetProtection sheet="1" objects="1" scenarios="1"/>
  <mergeCells count="18">
    <mergeCell ref="H2:K2"/>
    <mergeCell ref="H3:K3"/>
    <mergeCell ref="M2:P2"/>
    <mergeCell ref="M3:P3"/>
    <mergeCell ref="R2:U2"/>
    <mergeCell ref="R3:U3"/>
    <mergeCell ref="W2:Z2"/>
    <mergeCell ref="W3:Z3"/>
    <mergeCell ref="AB2:AE2"/>
    <mergeCell ref="AB3:AE3"/>
    <mergeCell ref="AG2:AJ2"/>
    <mergeCell ref="AG3:AJ3"/>
    <mergeCell ref="AV2:AY2"/>
    <mergeCell ref="AV3:AY3"/>
    <mergeCell ref="AL2:AO2"/>
    <mergeCell ref="AL3:AO3"/>
    <mergeCell ref="AQ2:AT2"/>
    <mergeCell ref="AQ3:AT3"/>
  </mergeCells>
  <printOptions/>
  <pageMargins left="0.1968503937007874" right="0.1968503937007874" top="0.5905511811023623" bottom="0.3937007874015748" header="0.5118110236220472" footer="0.5118110236220472"/>
  <pageSetup fitToHeight="1" fitToWidth="1" horizontalDpi="300" verticalDpi="3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E24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P19" sqref="AP19"/>
    </sheetView>
  </sheetViews>
  <sheetFormatPr defaultColWidth="9.00390625" defaultRowHeight="15" customHeight="1"/>
  <cols>
    <col min="1" max="1" width="1.625" style="69" customWidth="1"/>
    <col min="2" max="2" width="4.50390625" style="69" bestFit="1" customWidth="1"/>
    <col min="3" max="3" width="5.625" style="69" customWidth="1"/>
    <col min="4" max="6" width="4.125" style="69" customWidth="1"/>
    <col min="7" max="8" width="5.625" style="69" customWidth="1"/>
    <col min="9" max="11" width="4.125" style="69" customWidth="1"/>
    <col min="12" max="13" width="5.625" style="69" customWidth="1"/>
    <col min="14" max="16" width="4.125" style="69" customWidth="1"/>
    <col min="17" max="18" width="5.625" style="69" customWidth="1"/>
    <col min="19" max="21" width="4.125" style="69" customWidth="1"/>
    <col min="22" max="23" width="5.625" style="69" customWidth="1"/>
    <col min="24" max="26" width="4.125" style="69" customWidth="1"/>
    <col min="27" max="28" width="5.625" style="69" customWidth="1"/>
    <col min="29" max="31" width="4.125" style="69" customWidth="1"/>
    <col min="32" max="33" width="5.625" style="69" customWidth="1"/>
    <col min="34" max="36" width="4.125" style="69" customWidth="1"/>
    <col min="37" max="38" width="5.625" style="69" customWidth="1"/>
    <col min="39" max="41" width="4.125" style="69" customWidth="1"/>
    <col min="42" max="43" width="5.625" style="69" customWidth="1"/>
    <col min="44" max="46" width="4.125" style="69" customWidth="1"/>
    <col min="47" max="47" width="5.625" style="69" customWidth="1"/>
    <col min="48" max="48" width="1.625" style="69" customWidth="1"/>
    <col min="49" max="57" width="5.625" style="69" customWidth="1"/>
    <col min="58" max="16384" width="9.00390625" style="69" customWidth="1"/>
  </cols>
  <sheetData>
    <row r="1" spans="2:17" ht="15" customHeight="1">
      <c r="B1" s="98" t="s">
        <v>101</v>
      </c>
      <c r="M1" s="146">
        <f>IF('購入計算'!E3&lt;&gt;"",'購入計算'!E3,"")</f>
        <v>38682</v>
      </c>
      <c r="N1" s="146"/>
      <c r="O1" s="146"/>
      <c r="P1" s="146"/>
      <c r="Q1" s="146"/>
    </row>
    <row r="2" spans="2:57" ht="15" customHeight="1">
      <c r="B2" s="140" t="s">
        <v>87</v>
      </c>
      <c r="C2" s="139" t="s">
        <v>88</v>
      </c>
      <c r="D2" s="139"/>
      <c r="E2" s="139"/>
      <c r="F2" s="139"/>
      <c r="G2" s="139"/>
      <c r="H2" s="141" t="s">
        <v>93</v>
      </c>
      <c r="I2" s="141"/>
      <c r="J2" s="141"/>
      <c r="K2" s="141"/>
      <c r="L2" s="141"/>
      <c r="M2" s="143" t="s">
        <v>94</v>
      </c>
      <c r="N2" s="143"/>
      <c r="O2" s="143"/>
      <c r="P2" s="143"/>
      <c r="Q2" s="143"/>
      <c r="R2" s="144" t="s">
        <v>95</v>
      </c>
      <c r="S2" s="144"/>
      <c r="T2" s="144"/>
      <c r="U2" s="144"/>
      <c r="V2" s="144"/>
      <c r="W2" s="149" t="s">
        <v>98</v>
      </c>
      <c r="X2" s="149"/>
      <c r="Y2" s="149"/>
      <c r="Z2" s="149"/>
      <c r="AA2" s="149"/>
      <c r="AB2" s="142" t="s">
        <v>96</v>
      </c>
      <c r="AC2" s="142"/>
      <c r="AD2" s="142"/>
      <c r="AE2" s="142"/>
      <c r="AF2" s="142"/>
      <c r="AG2" s="147" t="s">
        <v>97</v>
      </c>
      <c r="AH2" s="147"/>
      <c r="AI2" s="147"/>
      <c r="AJ2" s="147"/>
      <c r="AK2" s="147"/>
      <c r="AL2" s="148" t="s">
        <v>99</v>
      </c>
      <c r="AM2" s="148"/>
      <c r="AN2" s="148"/>
      <c r="AO2" s="148"/>
      <c r="AP2" s="148"/>
      <c r="AQ2" s="145" t="s">
        <v>100</v>
      </c>
      <c r="AR2" s="145"/>
      <c r="AS2" s="145"/>
      <c r="AT2" s="145"/>
      <c r="AU2" s="145"/>
      <c r="AW2" s="69" t="s">
        <v>102</v>
      </c>
      <c r="AX2" s="69" t="s">
        <v>103</v>
      </c>
      <c r="AY2" s="69" t="s">
        <v>104</v>
      </c>
      <c r="AZ2" s="69" t="s">
        <v>105</v>
      </c>
      <c r="BA2" s="69" t="s">
        <v>106</v>
      </c>
      <c r="BB2" s="69" t="s">
        <v>107</v>
      </c>
      <c r="BC2" s="69" t="s">
        <v>108</v>
      </c>
      <c r="BD2" s="69" t="s">
        <v>109</v>
      </c>
      <c r="BE2" s="69" t="s">
        <v>110</v>
      </c>
    </row>
    <row r="3" spans="2:47" ht="15" customHeight="1">
      <c r="B3" s="140"/>
      <c r="C3" s="139">
        <f>IF('購入計算'!H3&lt;&gt;"",'購入計算'!H3,"")</f>
      </c>
      <c r="D3" s="139"/>
      <c r="E3" s="139"/>
      <c r="F3" s="139"/>
      <c r="G3" s="139"/>
      <c r="H3" s="141" t="str">
        <f>IF('購入計算'!M3&lt;&gt;"",'購入計算'!M3,"")</f>
        <v>Ｋ澤</v>
      </c>
      <c r="I3" s="141"/>
      <c r="J3" s="141"/>
      <c r="K3" s="141"/>
      <c r="L3" s="141"/>
      <c r="M3" s="143">
        <f>IF('購入計算'!R3&lt;&gt;"",'購入計算'!R3,"")</f>
      </c>
      <c r="N3" s="143"/>
      <c r="O3" s="143"/>
      <c r="P3" s="143"/>
      <c r="Q3" s="143"/>
      <c r="R3" s="144" t="str">
        <f>IF('購入計算'!W3&lt;&gt;"",'購入計算'!W3,"")</f>
        <v>Ｓｍ田</v>
      </c>
      <c r="S3" s="144"/>
      <c r="T3" s="144"/>
      <c r="U3" s="144"/>
      <c r="V3" s="144"/>
      <c r="W3" s="149" t="str">
        <f>IF('購入計算'!AB3&lt;&gt;"",'購入計算'!AB3,"")</f>
        <v>Ｏ島</v>
      </c>
      <c r="X3" s="149"/>
      <c r="Y3" s="149"/>
      <c r="Z3" s="149"/>
      <c r="AA3" s="149"/>
      <c r="AB3" s="142">
        <f>IF('購入計算'!AG3&lt;&gt;"",'購入計算'!AG3,"")</f>
      </c>
      <c r="AC3" s="142"/>
      <c r="AD3" s="142"/>
      <c r="AE3" s="142"/>
      <c r="AF3" s="142"/>
      <c r="AG3" s="147" t="str">
        <f>IF('購入計算'!AL3&lt;&gt;"",'購入計算'!AL3,"")</f>
        <v>Ｋ塚</v>
      </c>
      <c r="AH3" s="147"/>
      <c r="AI3" s="147"/>
      <c r="AJ3" s="147"/>
      <c r="AK3" s="147"/>
      <c r="AL3" s="148">
        <f>IF('購入計算'!AQ3&lt;&gt;"",'購入計算'!AQ3,"")</f>
      </c>
      <c r="AM3" s="148"/>
      <c r="AN3" s="148"/>
      <c r="AO3" s="148"/>
      <c r="AP3" s="148"/>
      <c r="AQ3" s="145" t="str">
        <f>IF('購入計算'!AV3&lt;&gt;"",'購入計算'!AV3,"")</f>
        <v>Ｋ村</v>
      </c>
      <c r="AR3" s="145"/>
      <c r="AS3" s="145"/>
      <c r="AT3" s="145"/>
      <c r="AU3" s="145"/>
    </row>
    <row r="4" spans="2:47" ht="15" customHeight="1">
      <c r="B4" s="140"/>
      <c r="C4" s="70" t="s">
        <v>89</v>
      </c>
      <c r="D4" s="70" t="s">
        <v>90</v>
      </c>
      <c r="E4" s="70" t="s">
        <v>91</v>
      </c>
      <c r="F4" s="70" t="s">
        <v>39</v>
      </c>
      <c r="G4" s="70" t="s">
        <v>92</v>
      </c>
      <c r="H4" s="71" t="s">
        <v>89</v>
      </c>
      <c r="I4" s="71" t="s">
        <v>90</v>
      </c>
      <c r="J4" s="71" t="s">
        <v>91</v>
      </c>
      <c r="K4" s="71" t="s">
        <v>39</v>
      </c>
      <c r="L4" s="71" t="s">
        <v>92</v>
      </c>
      <c r="M4" s="72" t="s">
        <v>89</v>
      </c>
      <c r="N4" s="72" t="s">
        <v>90</v>
      </c>
      <c r="O4" s="72" t="s">
        <v>91</v>
      </c>
      <c r="P4" s="72" t="s">
        <v>39</v>
      </c>
      <c r="Q4" s="72" t="s">
        <v>92</v>
      </c>
      <c r="R4" s="73" t="s">
        <v>89</v>
      </c>
      <c r="S4" s="73" t="s">
        <v>90</v>
      </c>
      <c r="T4" s="73" t="s">
        <v>91</v>
      </c>
      <c r="U4" s="73" t="s">
        <v>39</v>
      </c>
      <c r="V4" s="73" t="s">
        <v>92</v>
      </c>
      <c r="W4" s="74" t="s">
        <v>89</v>
      </c>
      <c r="X4" s="74" t="s">
        <v>90</v>
      </c>
      <c r="Y4" s="74" t="s">
        <v>91</v>
      </c>
      <c r="Z4" s="74" t="s">
        <v>39</v>
      </c>
      <c r="AA4" s="74" t="s">
        <v>92</v>
      </c>
      <c r="AB4" s="75" t="s">
        <v>89</v>
      </c>
      <c r="AC4" s="75" t="s">
        <v>90</v>
      </c>
      <c r="AD4" s="75" t="s">
        <v>91</v>
      </c>
      <c r="AE4" s="75" t="s">
        <v>39</v>
      </c>
      <c r="AF4" s="75" t="s">
        <v>92</v>
      </c>
      <c r="AG4" s="89" t="s">
        <v>89</v>
      </c>
      <c r="AH4" s="89" t="s">
        <v>90</v>
      </c>
      <c r="AI4" s="89" t="s">
        <v>91</v>
      </c>
      <c r="AJ4" s="89" t="s">
        <v>39</v>
      </c>
      <c r="AK4" s="89" t="s">
        <v>92</v>
      </c>
      <c r="AL4" s="92" t="s">
        <v>89</v>
      </c>
      <c r="AM4" s="92" t="s">
        <v>90</v>
      </c>
      <c r="AN4" s="92" t="s">
        <v>91</v>
      </c>
      <c r="AO4" s="92" t="s">
        <v>39</v>
      </c>
      <c r="AP4" s="92" t="s">
        <v>92</v>
      </c>
      <c r="AQ4" s="95" t="s">
        <v>89</v>
      </c>
      <c r="AR4" s="95" t="s">
        <v>90</v>
      </c>
      <c r="AS4" s="95" t="s">
        <v>91</v>
      </c>
      <c r="AT4" s="95" t="s">
        <v>39</v>
      </c>
      <c r="AU4" s="95" t="s">
        <v>92</v>
      </c>
    </row>
    <row r="5" spans="2:57" ht="15" customHeight="1">
      <c r="B5" s="76">
        <v>1</v>
      </c>
      <c r="C5" s="77">
        <f>SUMIF('購入計算'!H$7:H$30,"&lt;=1",'購入計算'!$F$7:$F$30)</f>
        <v>0</v>
      </c>
      <c r="D5" s="78"/>
      <c r="E5" s="78"/>
      <c r="F5" s="78"/>
      <c r="G5" s="77">
        <f>IF(D5&lt;&gt;"",C5+D5*100+E5*50+F5,"")</f>
      </c>
      <c r="H5" s="79">
        <f>SUMIF('購入計算'!M$7:M$30,"&lt;=1",'購入計算'!$F$7:$F$30)</f>
        <v>0</v>
      </c>
      <c r="I5" s="80">
        <v>1</v>
      </c>
      <c r="J5" s="80">
        <v>0</v>
      </c>
      <c r="K5" s="80">
        <v>0</v>
      </c>
      <c r="L5" s="79">
        <f>IF(I5&lt;&gt;"",H5+I5*100+J5*50+K5,"")</f>
        <v>100</v>
      </c>
      <c r="M5" s="81">
        <f>SUMIF('購入計算'!R$7:R$30,"&lt;=1",'購入計算'!$F$7:$F$30)</f>
        <v>0</v>
      </c>
      <c r="N5" s="82"/>
      <c r="O5" s="82"/>
      <c r="P5" s="82"/>
      <c r="Q5" s="81">
        <f>IF(N5&lt;&gt;"",M5+N5*100+O5*50+P5,"")</f>
      </c>
      <c r="R5" s="83">
        <f>SUMIF('購入計算'!W$7:W$30,"&lt;=1",'購入計算'!$F$7:$F$30)</f>
        <v>0</v>
      </c>
      <c r="S5" s="84">
        <v>1</v>
      </c>
      <c r="T5" s="84">
        <v>0</v>
      </c>
      <c r="U5" s="84">
        <v>0</v>
      </c>
      <c r="V5" s="83">
        <f>IF(S5&lt;&gt;"",R5+S5*100+T5*50+U5,"")</f>
        <v>100</v>
      </c>
      <c r="W5" s="85">
        <f>SUMIF('購入計算'!AB$7:AB$30,"&lt;=1",'購入計算'!$F$7:$F$30)</f>
        <v>0</v>
      </c>
      <c r="X5" s="86">
        <v>1</v>
      </c>
      <c r="Y5" s="86">
        <v>0</v>
      </c>
      <c r="Z5" s="86">
        <v>0</v>
      </c>
      <c r="AA5" s="85">
        <f>IF(X5&lt;&gt;"",W5+X5*100+Y5*50+Z5,"")</f>
        <v>100</v>
      </c>
      <c r="AB5" s="87">
        <f>SUMIF('購入計算'!AG$7:AG$30,"&lt;=1",'購入計算'!$F$7:$F$30)</f>
        <v>0</v>
      </c>
      <c r="AC5" s="88"/>
      <c r="AD5" s="88"/>
      <c r="AE5" s="88"/>
      <c r="AF5" s="87">
        <f>IF(AC5&lt;&gt;"",AB5+AC5*100+AD5*50+AE5,"")</f>
      </c>
      <c r="AG5" s="90">
        <f>SUMIF('購入計算'!AL$7:AL$30,"&lt;=1",'購入計算'!$F$7:$F$30)</f>
        <v>0</v>
      </c>
      <c r="AH5" s="91">
        <v>1</v>
      </c>
      <c r="AI5" s="91">
        <v>0</v>
      </c>
      <c r="AJ5" s="91">
        <v>0</v>
      </c>
      <c r="AK5" s="90">
        <f>IF(AH5&lt;&gt;"",AG5+AH5*100+AI5*50+AJ5,"")</f>
        <v>100</v>
      </c>
      <c r="AL5" s="93">
        <f>SUMIF('購入計算'!AQ$7:AQ$30,"&lt;=1",'購入計算'!$F$7:$F$30)</f>
        <v>0</v>
      </c>
      <c r="AM5" s="94"/>
      <c r="AN5" s="94"/>
      <c r="AO5" s="94"/>
      <c r="AP5" s="93">
        <f>IF(AM5&lt;&gt;"",AL5+AM5*100+AN5*50+AO5,"")</f>
      </c>
      <c r="AQ5" s="96">
        <f>SUMIF('購入計算'!AV$7:AV$30,"&lt;=1",'購入計算'!$F$7:$F$30)</f>
        <v>0</v>
      </c>
      <c r="AR5" s="97">
        <v>1</v>
      </c>
      <c r="AS5" s="97">
        <v>0</v>
      </c>
      <c r="AT5" s="97">
        <v>0</v>
      </c>
      <c r="AU5" s="96">
        <f>IF(AR5&lt;&gt;"",AQ5+AR5*100+AS5*50+AT5,"")</f>
        <v>100</v>
      </c>
      <c r="AW5" s="108">
        <v>0.8</v>
      </c>
      <c r="AX5" s="108">
        <v>0.85</v>
      </c>
      <c r="AY5" s="108">
        <v>0.9</v>
      </c>
      <c r="AZ5" s="108">
        <v>0.95</v>
      </c>
      <c r="BA5" s="108">
        <v>1</v>
      </c>
      <c r="BB5" s="108">
        <v>1.05</v>
      </c>
      <c r="BC5" s="108">
        <v>1.1</v>
      </c>
      <c r="BD5" s="108">
        <v>1.15</v>
      </c>
      <c r="BE5" s="108">
        <v>1.2</v>
      </c>
    </row>
    <row r="6" spans="2:57" ht="15" customHeight="1">
      <c r="B6" s="76">
        <v>2</v>
      </c>
      <c r="C6" s="77">
        <f>SUMIF('購入計算'!H$7:H$30,"&lt;=2",'購入計算'!$F$7:$F$30)</f>
        <v>0</v>
      </c>
      <c r="D6" s="78"/>
      <c r="E6" s="78"/>
      <c r="F6" s="78"/>
      <c r="G6" s="77">
        <f>IF(D6&lt;&gt;"",C6+D6*100+E6*50+F6,IF(G5&lt;&gt;"",G5,""))</f>
      </c>
      <c r="H6" s="79">
        <f>SUMIF('購入計算'!M$7:M$30,"&lt;=2",'購入計算'!$F$7:$F$30)</f>
        <v>0</v>
      </c>
      <c r="I6" s="80">
        <v>2</v>
      </c>
      <c r="J6" s="80">
        <v>0</v>
      </c>
      <c r="K6" s="80">
        <v>0</v>
      </c>
      <c r="L6" s="79">
        <f>IF(I6&lt;&gt;"",H6+I6*100+J6*50+K6,IF(L5&lt;&gt;"",L5,""))</f>
        <v>200</v>
      </c>
      <c r="M6" s="81">
        <f>SUMIF('購入計算'!R$7:R$30,"&lt;=2",'購入計算'!$F$7:$F$30)</f>
        <v>0</v>
      </c>
      <c r="N6" s="82"/>
      <c r="O6" s="82"/>
      <c r="P6" s="82"/>
      <c r="Q6" s="81">
        <f>IF(N6&lt;&gt;"",M6+N6*100+O6*50+P6,IF(Q5&lt;&gt;"",Q5,""))</f>
      </c>
      <c r="R6" s="83">
        <f>SUMIF('購入計算'!W$7:W$30,"&lt;=2",'購入計算'!$F$7:$F$30)</f>
        <v>0</v>
      </c>
      <c r="S6" s="84">
        <v>2</v>
      </c>
      <c r="T6" s="84">
        <v>0</v>
      </c>
      <c r="U6" s="84">
        <v>0</v>
      </c>
      <c r="V6" s="83">
        <f>IF(S6&lt;&gt;"",R6+S6*100+T6*50+U6,IF(V5&lt;&gt;"",V5,""))</f>
        <v>200</v>
      </c>
      <c r="W6" s="85">
        <f>SUMIF('購入計算'!AB$7:AB$30,"&lt;=2",'購入計算'!$F$7:$F$30)</f>
        <v>0</v>
      </c>
      <c r="X6" s="86">
        <v>2</v>
      </c>
      <c r="Y6" s="86">
        <v>0</v>
      </c>
      <c r="Z6" s="86">
        <v>0</v>
      </c>
      <c r="AA6" s="85">
        <f>IF(X6&lt;&gt;"",W6+X6*100+Y6*50+Z6,IF(AA5&lt;&gt;"",AA5,""))</f>
        <v>200</v>
      </c>
      <c r="AB6" s="87">
        <f>SUMIF('購入計算'!AG$7:AG$30,"&lt;=2",'購入計算'!$F$7:$F$30)</f>
        <v>0</v>
      </c>
      <c r="AC6" s="88"/>
      <c r="AD6" s="88"/>
      <c r="AE6" s="88"/>
      <c r="AF6" s="87">
        <f>IF(AC6&lt;&gt;"",AB6+AC6*100+AD6*50+AE6,IF(AF5&lt;&gt;"",AF5,""))</f>
      </c>
      <c r="AG6" s="90">
        <f>SUMIF('購入計算'!AL$7:AL$30,"&lt;=2",'購入計算'!$F$7:$F$30)</f>
        <v>0</v>
      </c>
      <c r="AH6" s="91">
        <v>2</v>
      </c>
      <c r="AI6" s="91">
        <v>0</v>
      </c>
      <c r="AJ6" s="91">
        <v>0</v>
      </c>
      <c r="AK6" s="90">
        <f>IF(AH6&lt;&gt;"",AG6+AH6*100+AI6*50+AJ6,IF(AK5&lt;&gt;"",AK5,""))</f>
        <v>200</v>
      </c>
      <c r="AL6" s="93">
        <f>SUMIF('購入計算'!AQ$7:AQ$30,"&lt;=2",'購入計算'!$F$7:$F$30)</f>
        <v>0</v>
      </c>
      <c r="AM6" s="94"/>
      <c r="AN6" s="94"/>
      <c r="AO6" s="94"/>
      <c r="AP6" s="93">
        <f>IF(AM6&lt;&gt;"",AL6+AM6*100+AN6*50+AO6,IF(AP5&lt;&gt;"",AP5,""))</f>
      </c>
      <c r="AQ6" s="96">
        <f>SUMIF('購入計算'!AV$7:AV$30,"&lt;=2",'購入計算'!$F$7:$F$30)</f>
        <v>0</v>
      </c>
      <c r="AR6" s="97">
        <v>2</v>
      </c>
      <c r="AS6" s="97">
        <v>0</v>
      </c>
      <c r="AT6" s="97">
        <v>0</v>
      </c>
      <c r="AU6" s="96">
        <f>IF(AR6&lt;&gt;"",AQ6+AR6*100+AS6*50+AT6,IF(AU5&lt;&gt;"",AU5,""))</f>
        <v>200</v>
      </c>
      <c r="AW6" s="108">
        <v>1.8</v>
      </c>
      <c r="AX6" s="108">
        <v>1.85</v>
      </c>
      <c r="AY6" s="108">
        <v>1.9</v>
      </c>
      <c r="AZ6" s="108">
        <v>1.95</v>
      </c>
      <c r="BA6" s="108">
        <v>2</v>
      </c>
      <c r="BB6" s="108">
        <v>2.05</v>
      </c>
      <c r="BC6" s="108">
        <v>2.1</v>
      </c>
      <c r="BD6" s="108">
        <v>2.15</v>
      </c>
      <c r="BE6" s="108">
        <v>2.2</v>
      </c>
    </row>
    <row r="7" spans="2:57" ht="15" customHeight="1">
      <c r="B7" s="76">
        <v>3</v>
      </c>
      <c r="C7" s="77">
        <f>SUMIF('購入計算'!H$7:H$30,"&lt;=3",'購入計算'!$F$7:$F$30)</f>
        <v>0</v>
      </c>
      <c r="D7" s="78"/>
      <c r="E7" s="78"/>
      <c r="F7" s="78"/>
      <c r="G7" s="77">
        <f aca="true" t="shared" si="0" ref="G7:G24">IF(D7&lt;&gt;"",C7+D7*100+E7*50+F7,IF(G6&lt;&gt;"",G6,""))</f>
      </c>
      <c r="H7" s="79">
        <f>SUMIF('購入計算'!M$7:M$30,"&lt;=3",'購入計算'!$F$7:$F$30)</f>
        <v>0</v>
      </c>
      <c r="I7" s="80">
        <v>3</v>
      </c>
      <c r="J7" s="80">
        <v>0</v>
      </c>
      <c r="K7" s="80">
        <v>0</v>
      </c>
      <c r="L7" s="79">
        <f aca="true" t="shared" si="1" ref="L7:L24">IF(I7&lt;&gt;"",H7+I7*100+J7*50+K7,IF(L6&lt;&gt;"",L6,""))</f>
        <v>300</v>
      </c>
      <c r="M7" s="81">
        <f>SUMIF('購入計算'!R$7:R$30,"&lt;=3",'購入計算'!$F$7:$F$30)</f>
        <v>0</v>
      </c>
      <c r="N7" s="82"/>
      <c r="O7" s="82"/>
      <c r="P7" s="82"/>
      <c r="Q7" s="81">
        <f aca="true" t="shared" si="2" ref="Q7:Q24">IF(N7&lt;&gt;"",M7+N7*100+O7*50+P7,IF(Q6&lt;&gt;"",Q6,""))</f>
      </c>
      <c r="R7" s="83">
        <f>SUMIF('購入計算'!W$7:W$30,"&lt;=3",'購入計算'!$F$7:$F$30)</f>
        <v>0</v>
      </c>
      <c r="S7" s="84">
        <v>3</v>
      </c>
      <c r="T7" s="84">
        <v>0</v>
      </c>
      <c r="U7" s="84">
        <v>0</v>
      </c>
      <c r="V7" s="83">
        <f aca="true" t="shared" si="3" ref="V7:V24">IF(S7&lt;&gt;"",R7+S7*100+T7*50+U7,IF(V6&lt;&gt;"",V6,""))</f>
        <v>300</v>
      </c>
      <c r="W7" s="85">
        <f>SUMIF('購入計算'!AB$7:AB$30,"&lt;=3",'購入計算'!$F$7:$F$30)</f>
        <v>0</v>
      </c>
      <c r="X7" s="86">
        <v>3</v>
      </c>
      <c r="Y7" s="86">
        <v>0</v>
      </c>
      <c r="Z7" s="86">
        <v>0</v>
      </c>
      <c r="AA7" s="85">
        <f aca="true" t="shared" si="4" ref="AA7:AA24">IF(X7&lt;&gt;"",W7+X7*100+Y7*50+Z7,IF(AA6&lt;&gt;"",AA6,""))</f>
        <v>300</v>
      </c>
      <c r="AB7" s="87">
        <f>SUMIF('購入計算'!AG$7:AG$30,"&lt;=3",'購入計算'!$F$7:$F$30)</f>
        <v>0</v>
      </c>
      <c r="AC7" s="88"/>
      <c r="AD7" s="88"/>
      <c r="AE7" s="88"/>
      <c r="AF7" s="87">
        <f aca="true" t="shared" si="5" ref="AF7:AF24">IF(AC7&lt;&gt;"",AB7+AC7*100+AD7*50+AE7,IF(AF6&lt;&gt;"",AF6,""))</f>
      </c>
      <c r="AG7" s="90">
        <f>SUMIF('購入計算'!AL$7:AL$30,"&lt;=3",'購入計算'!$F$7:$F$30)</f>
        <v>0</v>
      </c>
      <c r="AH7" s="91">
        <v>3</v>
      </c>
      <c r="AI7" s="91">
        <v>0</v>
      </c>
      <c r="AJ7" s="91">
        <v>0</v>
      </c>
      <c r="AK7" s="90">
        <f aca="true" t="shared" si="6" ref="AK7:AK24">IF(AH7&lt;&gt;"",AG7+AH7*100+AI7*50+AJ7,IF(AK6&lt;&gt;"",AK6,""))</f>
        <v>300</v>
      </c>
      <c r="AL7" s="93">
        <f>SUMIF('購入計算'!AQ$7:AQ$30,"&lt;=3",'購入計算'!$F$7:$F$30)</f>
        <v>0</v>
      </c>
      <c r="AM7" s="94"/>
      <c r="AN7" s="94"/>
      <c r="AO7" s="94"/>
      <c r="AP7" s="93">
        <f aca="true" t="shared" si="7" ref="AP7:AP24">IF(AM7&lt;&gt;"",AL7+AM7*100+AN7*50+AO7,IF(AP6&lt;&gt;"",AP6,""))</f>
      </c>
      <c r="AQ7" s="96">
        <f>SUMIF('購入計算'!AV$7:AV$30,"&lt;=3",'購入計算'!$F$7:$F$30)</f>
        <v>0</v>
      </c>
      <c r="AR7" s="97">
        <v>3</v>
      </c>
      <c r="AS7" s="97">
        <v>0</v>
      </c>
      <c r="AT7" s="97">
        <v>0</v>
      </c>
      <c r="AU7" s="96">
        <f aca="true" t="shared" si="8" ref="AU7:AU24">IF(AR7&lt;&gt;"",AQ7+AR7*100+AS7*50+AT7,IF(AU6&lt;&gt;"",AU6,""))</f>
        <v>300</v>
      </c>
      <c r="AW7" s="108">
        <v>2.8</v>
      </c>
      <c r="AX7" s="108">
        <v>2.85</v>
      </c>
      <c r="AY7" s="108">
        <v>2.9</v>
      </c>
      <c r="AZ7" s="108">
        <v>2.95</v>
      </c>
      <c r="BA7" s="108">
        <v>3</v>
      </c>
      <c r="BB7" s="108">
        <v>3.05</v>
      </c>
      <c r="BC7" s="108">
        <v>3.1</v>
      </c>
      <c r="BD7" s="108">
        <v>3.15</v>
      </c>
      <c r="BE7" s="108">
        <v>3.2</v>
      </c>
    </row>
    <row r="8" spans="2:57" ht="15" customHeight="1">
      <c r="B8" s="76">
        <v>4</v>
      </c>
      <c r="C8" s="77">
        <f>SUMIF('購入計算'!H$7:H$30,"&lt;=4",'購入計算'!$F$7:$F$30)</f>
        <v>0</v>
      </c>
      <c r="D8" s="78"/>
      <c r="E8" s="78"/>
      <c r="F8" s="78"/>
      <c r="G8" s="77">
        <f t="shared" si="0"/>
      </c>
      <c r="H8" s="79">
        <f>SUMIF('購入計算'!M$7:M$30,"&lt;=4",'購入計算'!$F$7:$F$30)</f>
        <v>0</v>
      </c>
      <c r="I8" s="80">
        <v>4</v>
      </c>
      <c r="J8" s="80">
        <v>0</v>
      </c>
      <c r="K8" s="80">
        <v>0</v>
      </c>
      <c r="L8" s="79">
        <f t="shared" si="1"/>
        <v>400</v>
      </c>
      <c r="M8" s="81">
        <f>SUMIF('購入計算'!R$7:R$30,"&lt;=4",'購入計算'!$F$7:$F$30)</f>
        <v>0</v>
      </c>
      <c r="N8" s="82"/>
      <c r="O8" s="82"/>
      <c r="P8" s="82"/>
      <c r="Q8" s="81">
        <f t="shared" si="2"/>
      </c>
      <c r="R8" s="83">
        <f>SUMIF('購入計算'!W$7:W$30,"&lt;=4",'購入計算'!$F$7:$F$30)</f>
        <v>0</v>
      </c>
      <c r="S8" s="84">
        <v>4</v>
      </c>
      <c r="T8" s="84">
        <v>0</v>
      </c>
      <c r="U8" s="84">
        <v>0</v>
      </c>
      <c r="V8" s="83">
        <f t="shared" si="3"/>
        <v>400</v>
      </c>
      <c r="W8" s="85">
        <f>SUMIF('購入計算'!AB$7:AB$30,"&lt;=4",'購入計算'!$F$7:$F$30)</f>
        <v>0</v>
      </c>
      <c r="X8" s="86">
        <v>4</v>
      </c>
      <c r="Y8" s="86">
        <v>0</v>
      </c>
      <c r="Z8" s="86">
        <v>0</v>
      </c>
      <c r="AA8" s="85">
        <f t="shared" si="4"/>
        <v>400</v>
      </c>
      <c r="AB8" s="87">
        <f>SUMIF('購入計算'!AG$7:AG$30,"&lt;=4",'購入計算'!$F$7:$F$30)</f>
        <v>0</v>
      </c>
      <c r="AC8" s="88"/>
      <c r="AD8" s="88"/>
      <c r="AE8" s="88"/>
      <c r="AF8" s="87">
        <f t="shared" si="5"/>
      </c>
      <c r="AG8" s="90">
        <f>SUMIF('購入計算'!AL$7:AL$30,"&lt;=4",'購入計算'!$F$7:$F$30)</f>
        <v>0</v>
      </c>
      <c r="AH8" s="91">
        <v>4</v>
      </c>
      <c r="AI8" s="91">
        <v>0</v>
      </c>
      <c r="AJ8" s="91">
        <v>0</v>
      </c>
      <c r="AK8" s="90">
        <f t="shared" si="6"/>
        <v>400</v>
      </c>
      <c r="AL8" s="93">
        <f>SUMIF('購入計算'!AQ$7:AQ$30,"&lt;=4",'購入計算'!$F$7:$F$30)</f>
        <v>0</v>
      </c>
      <c r="AM8" s="94"/>
      <c r="AN8" s="94"/>
      <c r="AO8" s="94"/>
      <c r="AP8" s="93">
        <f t="shared" si="7"/>
      </c>
      <c r="AQ8" s="96">
        <f>SUMIF('購入計算'!AV$7:AV$30,"&lt;=4",'購入計算'!$F$7:$F$30)</f>
        <v>0</v>
      </c>
      <c r="AR8" s="97">
        <v>3</v>
      </c>
      <c r="AS8" s="97">
        <v>0</v>
      </c>
      <c r="AT8" s="97">
        <v>0</v>
      </c>
      <c r="AU8" s="96">
        <f t="shared" si="8"/>
        <v>300</v>
      </c>
      <c r="AW8" s="108">
        <v>3.8</v>
      </c>
      <c r="AX8" s="108">
        <v>3.85</v>
      </c>
      <c r="AY8" s="108">
        <v>3.9</v>
      </c>
      <c r="AZ8" s="108">
        <v>3.95</v>
      </c>
      <c r="BA8" s="108">
        <v>4</v>
      </c>
      <c r="BB8" s="108">
        <v>4.05</v>
      </c>
      <c r="BC8" s="108">
        <v>4.1</v>
      </c>
      <c r="BD8" s="108">
        <v>4.15</v>
      </c>
      <c r="BE8" s="108">
        <v>4.2</v>
      </c>
    </row>
    <row r="9" spans="2:57" ht="15" customHeight="1">
      <c r="B9" s="76">
        <v>5</v>
      </c>
      <c r="C9" s="77">
        <f>SUMIF('購入計算'!H$7:H$30,"&lt;=5",'購入計算'!$F$7:$F$30)</f>
        <v>0</v>
      </c>
      <c r="D9" s="78"/>
      <c r="E9" s="78"/>
      <c r="F9" s="78"/>
      <c r="G9" s="77">
        <f t="shared" si="0"/>
      </c>
      <c r="H9" s="79">
        <f>SUMIF('購入計算'!M$7:M$30,"&lt;=5",'購入計算'!$F$7:$F$30)</f>
        <v>0</v>
      </c>
      <c r="I9" s="80">
        <v>5</v>
      </c>
      <c r="J9" s="80">
        <v>2</v>
      </c>
      <c r="K9" s="80">
        <v>0</v>
      </c>
      <c r="L9" s="79">
        <f t="shared" si="1"/>
        <v>600</v>
      </c>
      <c r="M9" s="81">
        <f>SUMIF('購入計算'!R$7:R$30,"&lt;=5",'購入計算'!$F$7:$F$30)</f>
        <v>0</v>
      </c>
      <c r="N9" s="82"/>
      <c r="O9" s="82"/>
      <c r="P9" s="82"/>
      <c r="Q9" s="81">
        <f t="shared" si="2"/>
      </c>
      <c r="R9" s="83">
        <f>SUMIF('購入計算'!W$7:W$30,"&lt;=5",'購入計算'!$F$7:$F$30)</f>
        <v>0</v>
      </c>
      <c r="S9" s="84">
        <v>5</v>
      </c>
      <c r="T9" s="84">
        <v>2</v>
      </c>
      <c r="U9" s="84">
        <v>0</v>
      </c>
      <c r="V9" s="83">
        <f t="shared" si="3"/>
        <v>600</v>
      </c>
      <c r="W9" s="85">
        <f>SUMIF('購入計算'!AB$7:AB$30,"&lt;=5",'購入計算'!$F$7:$F$30)</f>
        <v>0</v>
      </c>
      <c r="X9" s="86">
        <v>4</v>
      </c>
      <c r="Y9" s="86">
        <v>1</v>
      </c>
      <c r="Z9" s="86">
        <v>0</v>
      </c>
      <c r="AA9" s="85">
        <f t="shared" si="4"/>
        <v>450</v>
      </c>
      <c r="AB9" s="87">
        <f>SUMIF('購入計算'!AG$7:AG$30,"&lt;=5",'購入計算'!$F$7:$F$30)</f>
        <v>0</v>
      </c>
      <c r="AC9" s="88"/>
      <c r="AD9" s="88"/>
      <c r="AE9" s="88"/>
      <c r="AF9" s="87">
        <f t="shared" si="5"/>
      </c>
      <c r="AG9" s="90">
        <f>SUMIF('購入計算'!AL$7:AL$30,"&lt;=5",'購入計算'!$F$7:$F$30)</f>
        <v>0</v>
      </c>
      <c r="AH9" s="91">
        <v>5</v>
      </c>
      <c r="AI9" s="91">
        <v>2</v>
      </c>
      <c r="AJ9" s="91">
        <v>0</v>
      </c>
      <c r="AK9" s="90">
        <f t="shared" si="6"/>
        <v>600</v>
      </c>
      <c r="AL9" s="93">
        <f>SUMIF('購入計算'!AQ$7:AQ$30,"&lt;=5",'購入計算'!$F$7:$F$30)</f>
        <v>0</v>
      </c>
      <c r="AM9" s="94"/>
      <c r="AN9" s="94"/>
      <c r="AO9" s="94"/>
      <c r="AP9" s="93">
        <f t="shared" si="7"/>
      </c>
      <c r="AQ9" s="96">
        <f>SUMIF('購入計算'!AV$7:AV$30,"&lt;=5",'購入計算'!$F$7:$F$30)</f>
        <v>0</v>
      </c>
      <c r="AR9" s="97">
        <v>4</v>
      </c>
      <c r="AS9" s="97">
        <v>2</v>
      </c>
      <c r="AT9" s="97">
        <v>0</v>
      </c>
      <c r="AU9" s="96">
        <f t="shared" si="8"/>
        <v>500</v>
      </c>
      <c r="AW9" s="108">
        <v>4.8</v>
      </c>
      <c r="AX9" s="108">
        <v>4.85</v>
      </c>
      <c r="AY9" s="108">
        <v>4.9</v>
      </c>
      <c r="AZ9" s="108">
        <v>4.95</v>
      </c>
      <c r="BA9" s="108">
        <v>5</v>
      </c>
      <c r="BB9" s="108">
        <v>5.05</v>
      </c>
      <c r="BC9" s="108">
        <v>5.1</v>
      </c>
      <c r="BD9" s="108">
        <v>5.15</v>
      </c>
      <c r="BE9" s="108">
        <v>5.2</v>
      </c>
    </row>
    <row r="10" spans="2:57" ht="15" customHeight="1">
      <c r="B10" s="76">
        <v>6</v>
      </c>
      <c r="C10" s="77">
        <f>SUMIF('購入計算'!H$7:H$30,"&lt;=6",'購入計算'!$F$7:$F$30)</f>
        <v>0</v>
      </c>
      <c r="D10" s="78"/>
      <c r="E10" s="78"/>
      <c r="F10" s="78"/>
      <c r="G10" s="77">
        <f t="shared" si="0"/>
      </c>
      <c r="H10" s="79">
        <f>SUMIF('購入計算'!M$7:M$30,"&lt;=6",'購入計算'!$F$7:$F$30)</f>
        <v>0</v>
      </c>
      <c r="I10" s="80">
        <v>6</v>
      </c>
      <c r="J10" s="80">
        <v>4</v>
      </c>
      <c r="K10" s="80">
        <v>4</v>
      </c>
      <c r="L10" s="79">
        <f t="shared" si="1"/>
        <v>804</v>
      </c>
      <c r="M10" s="81">
        <f>SUMIF('購入計算'!R$7:R$30,"&lt;=6",'購入計算'!$F$7:$F$30)</f>
        <v>0</v>
      </c>
      <c r="N10" s="82"/>
      <c r="O10" s="82"/>
      <c r="P10" s="82"/>
      <c r="Q10" s="81">
        <f t="shared" si="2"/>
      </c>
      <c r="R10" s="83">
        <f>SUMIF('購入計算'!W$7:W$30,"&lt;=6",'購入計算'!$F$7:$F$30)</f>
        <v>0</v>
      </c>
      <c r="S10" s="84">
        <v>6</v>
      </c>
      <c r="T10" s="84">
        <v>5</v>
      </c>
      <c r="U10" s="84">
        <v>0</v>
      </c>
      <c r="V10" s="83">
        <f t="shared" si="3"/>
        <v>850</v>
      </c>
      <c r="W10" s="85">
        <f>SUMIF('購入計算'!AB$7:AB$30,"&lt;=6",'購入計算'!$F$7:$F$30)</f>
        <v>0</v>
      </c>
      <c r="X10" s="86">
        <v>5</v>
      </c>
      <c r="Y10" s="86">
        <v>4</v>
      </c>
      <c r="Z10" s="86">
        <v>0</v>
      </c>
      <c r="AA10" s="85">
        <f t="shared" si="4"/>
        <v>700</v>
      </c>
      <c r="AB10" s="87">
        <f>SUMIF('購入計算'!AG$7:AG$30,"&lt;=6",'購入計算'!$F$7:$F$30)</f>
        <v>0</v>
      </c>
      <c r="AC10" s="88"/>
      <c r="AD10" s="88"/>
      <c r="AE10" s="88"/>
      <c r="AF10" s="87">
        <f t="shared" si="5"/>
      </c>
      <c r="AG10" s="90">
        <f>SUMIF('購入計算'!AL$7:AL$30,"&lt;=6",'購入計算'!$F$7:$F$30)</f>
        <v>0</v>
      </c>
      <c r="AH10" s="91">
        <v>6</v>
      </c>
      <c r="AI10" s="91">
        <v>5</v>
      </c>
      <c r="AJ10" s="91">
        <v>2</v>
      </c>
      <c r="AK10" s="90">
        <f t="shared" si="6"/>
        <v>852</v>
      </c>
      <c r="AL10" s="93">
        <f>SUMIF('購入計算'!AQ$7:AQ$30,"&lt;=6",'購入計算'!$F$7:$F$30)</f>
        <v>0</v>
      </c>
      <c r="AM10" s="94"/>
      <c r="AN10" s="94"/>
      <c r="AO10" s="94"/>
      <c r="AP10" s="93">
        <f t="shared" si="7"/>
      </c>
      <c r="AQ10" s="96">
        <f>SUMIF('購入計算'!AV$7:AV$30,"&lt;=6",'購入計算'!$F$7:$F$30)</f>
        <v>0</v>
      </c>
      <c r="AR10" s="97">
        <v>5</v>
      </c>
      <c r="AS10" s="97">
        <v>6</v>
      </c>
      <c r="AT10" s="97">
        <v>4</v>
      </c>
      <c r="AU10" s="96">
        <f t="shared" si="8"/>
        <v>804</v>
      </c>
      <c r="AW10" s="108">
        <v>5.8</v>
      </c>
      <c r="AX10" s="108">
        <v>5.85</v>
      </c>
      <c r="AY10" s="108">
        <v>5.9</v>
      </c>
      <c r="AZ10" s="108">
        <v>5.95</v>
      </c>
      <c r="BA10" s="108">
        <v>6</v>
      </c>
      <c r="BB10" s="108">
        <v>6.05</v>
      </c>
      <c r="BC10" s="108">
        <v>6.1</v>
      </c>
      <c r="BD10" s="108">
        <v>6.15</v>
      </c>
      <c r="BE10" s="108">
        <v>6.2</v>
      </c>
    </row>
    <row r="11" spans="2:57" ht="15" customHeight="1">
      <c r="B11" s="76">
        <v>7</v>
      </c>
      <c r="C11" s="77">
        <f>SUMIF('購入計算'!H$7:H$30,"&lt;=7",'購入計算'!$F$7:$F$30)</f>
        <v>0</v>
      </c>
      <c r="D11" s="78"/>
      <c r="E11" s="78"/>
      <c r="F11" s="78"/>
      <c r="G11" s="77">
        <f t="shared" si="0"/>
      </c>
      <c r="H11" s="79">
        <f>SUMIF('購入計算'!M$7:M$30,"&lt;=7",'購入計算'!$F$7:$F$30)</f>
        <v>110</v>
      </c>
      <c r="I11" s="80">
        <v>7</v>
      </c>
      <c r="J11" s="80">
        <v>5</v>
      </c>
      <c r="K11" s="80">
        <v>6</v>
      </c>
      <c r="L11" s="79">
        <f t="shared" si="1"/>
        <v>1066</v>
      </c>
      <c r="M11" s="81">
        <f>SUMIF('購入計算'!R$7:R$30,"&lt;=7",'購入計算'!$F$7:$F$30)</f>
        <v>0</v>
      </c>
      <c r="N11" s="82"/>
      <c r="O11" s="82"/>
      <c r="P11" s="82"/>
      <c r="Q11" s="81">
        <f t="shared" si="2"/>
      </c>
      <c r="R11" s="83">
        <f>SUMIF('購入計算'!W$7:W$30,"&lt;=7",'購入計算'!$F$7:$F$30)</f>
        <v>120</v>
      </c>
      <c r="S11" s="84">
        <v>7</v>
      </c>
      <c r="T11" s="84">
        <v>7</v>
      </c>
      <c r="U11" s="84">
        <v>9</v>
      </c>
      <c r="V11" s="83">
        <f t="shared" si="3"/>
        <v>1179</v>
      </c>
      <c r="W11" s="85">
        <f>SUMIF('購入計算'!AB$7:AB$30,"&lt;=7",'購入計算'!$F$7:$F$30)</f>
        <v>190</v>
      </c>
      <c r="X11" s="86">
        <v>6</v>
      </c>
      <c r="Y11" s="86">
        <v>5</v>
      </c>
      <c r="Z11" s="86">
        <v>5</v>
      </c>
      <c r="AA11" s="85">
        <f t="shared" si="4"/>
        <v>1045</v>
      </c>
      <c r="AB11" s="87">
        <f>SUMIF('購入計算'!AG$7:AG$30,"&lt;=7",'購入計算'!$F$7:$F$30)</f>
        <v>0</v>
      </c>
      <c r="AC11" s="88"/>
      <c r="AD11" s="88"/>
      <c r="AE11" s="88"/>
      <c r="AF11" s="87">
        <f t="shared" si="5"/>
      </c>
      <c r="AG11" s="90">
        <f>SUMIF('購入計算'!AL$7:AL$30,"&lt;=7",'購入計算'!$F$7:$F$30)</f>
        <v>80</v>
      </c>
      <c r="AH11" s="91">
        <v>7</v>
      </c>
      <c r="AI11" s="91">
        <v>5</v>
      </c>
      <c r="AJ11" s="91">
        <v>3</v>
      </c>
      <c r="AK11" s="90">
        <f t="shared" si="6"/>
        <v>1033</v>
      </c>
      <c r="AL11" s="93">
        <f>SUMIF('購入計算'!AQ$7:AQ$30,"&lt;=7",'購入計算'!$F$7:$F$30)</f>
        <v>0</v>
      </c>
      <c r="AM11" s="94"/>
      <c r="AN11" s="94"/>
      <c r="AO11" s="94"/>
      <c r="AP11" s="93">
        <f t="shared" si="7"/>
      </c>
      <c r="AQ11" s="96">
        <f>SUMIF('購入計算'!AV$7:AV$30,"&lt;=7",'購入計算'!$F$7:$F$30)</f>
        <v>120</v>
      </c>
      <c r="AR11" s="97">
        <v>6</v>
      </c>
      <c r="AS11" s="97">
        <v>3</v>
      </c>
      <c r="AT11" s="97">
        <v>14</v>
      </c>
      <c r="AU11" s="96">
        <f t="shared" si="8"/>
        <v>884</v>
      </c>
      <c r="AW11" s="108">
        <v>6.8</v>
      </c>
      <c r="AX11" s="108">
        <v>6.85</v>
      </c>
      <c r="AY11" s="108">
        <v>6.9</v>
      </c>
      <c r="AZ11" s="108">
        <v>6.95</v>
      </c>
      <c r="BA11" s="108">
        <v>7</v>
      </c>
      <c r="BB11" s="108">
        <v>7.05</v>
      </c>
      <c r="BC11" s="108">
        <v>7.1</v>
      </c>
      <c r="BD11" s="108">
        <v>7.15</v>
      </c>
      <c r="BE11" s="108">
        <v>7.2</v>
      </c>
    </row>
    <row r="12" spans="2:57" ht="15" customHeight="1">
      <c r="B12" s="76">
        <v>8</v>
      </c>
      <c r="C12" s="77">
        <f>SUMIF('購入計算'!H$7:H$30,"&lt;=8",'購入計算'!$F$7:$F$30)</f>
        <v>0</v>
      </c>
      <c r="D12" s="78"/>
      <c r="E12" s="78"/>
      <c r="F12" s="78"/>
      <c r="G12" s="77">
        <f t="shared" si="0"/>
      </c>
      <c r="H12" s="79">
        <f>SUMIF('購入計算'!M$7:M$30,"&lt;=8",'購入計算'!$F$7:$F$30)</f>
        <v>220</v>
      </c>
      <c r="I12" s="80">
        <v>8</v>
      </c>
      <c r="J12" s="80">
        <v>7</v>
      </c>
      <c r="K12" s="80">
        <v>1</v>
      </c>
      <c r="L12" s="79">
        <f t="shared" si="1"/>
        <v>1371</v>
      </c>
      <c r="M12" s="81">
        <f>SUMIF('購入計算'!R$7:R$30,"&lt;=8",'購入計算'!$F$7:$F$30)</f>
        <v>0</v>
      </c>
      <c r="N12" s="82"/>
      <c r="O12" s="82"/>
      <c r="P12" s="82"/>
      <c r="Q12" s="81">
        <f t="shared" si="2"/>
      </c>
      <c r="R12" s="83">
        <f>SUMIF('購入計算'!W$7:W$30,"&lt;=8",'購入計算'!$F$7:$F$30)</f>
        <v>260</v>
      </c>
      <c r="S12" s="84">
        <v>8</v>
      </c>
      <c r="T12" s="84">
        <v>9</v>
      </c>
      <c r="U12" s="84">
        <v>12</v>
      </c>
      <c r="V12" s="83">
        <f t="shared" si="3"/>
        <v>1522</v>
      </c>
      <c r="W12" s="85">
        <f>SUMIF('購入計算'!AB$7:AB$30,"&lt;=8",'購入計算'!$F$7:$F$30)</f>
        <v>190</v>
      </c>
      <c r="X12" s="86">
        <v>7</v>
      </c>
      <c r="Y12" s="86">
        <v>7</v>
      </c>
      <c r="Z12" s="86">
        <v>14</v>
      </c>
      <c r="AA12" s="85">
        <f t="shared" si="4"/>
        <v>1254</v>
      </c>
      <c r="AB12" s="87">
        <f>SUMIF('購入計算'!AG$7:AG$30,"&lt;=8",'購入計算'!$F$7:$F$30)</f>
        <v>0</v>
      </c>
      <c r="AC12" s="88"/>
      <c r="AD12" s="88"/>
      <c r="AE12" s="88"/>
      <c r="AF12" s="87">
        <f t="shared" si="5"/>
      </c>
      <c r="AG12" s="90">
        <f>SUMIF('購入計算'!AL$7:AL$30,"&lt;=8",'購入計算'!$F$7:$F$30)</f>
        <v>240</v>
      </c>
      <c r="AH12" s="91">
        <v>8</v>
      </c>
      <c r="AI12" s="91">
        <v>7</v>
      </c>
      <c r="AJ12" s="91">
        <v>5</v>
      </c>
      <c r="AK12" s="90">
        <f t="shared" si="6"/>
        <v>1395</v>
      </c>
      <c r="AL12" s="93">
        <f>SUMIF('購入計算'!AQ$7:AQ$30,"&lt;=8",'購入計算'!$F$7:$F$30)</f>
        <v>0</v>
      </c>
      <c r="AM12" s="94"/>
      <c r="AN12" s="94"/>
      <c r="AO12" s="94"/>
      <c r="AP12" s="93">
        <f t="shared" si="7"/>
      </c>
      <c r="AQ12" s="96">
        <f>SUMIF('購入計算'!AV$7:AV$30,"&lt;=8",'購入計算'!$F$7:$F$30)</f>
        <v>310</v>
      </c>
      <c r="AR12" s="97">
        <v>7</v>
      </c>
      <c r="AS12" s="97">
        <v>6</v>
      </c>
      <c r="AT12" s="97">
        <v>7</v>
      </c>
      <c r="AU12" s="96">
        <f t="shared" si="8"/>
        <v>1317</v>
      </c>
      <c r="AW12" s="108">
        <v>7.8</v>
      </c>
      <c r="AX12" s="108">
        <v>7.85</v>
      </c>
      <c r="AY12" s="108">
        <v>7.9</v>
      </c>
      <c r="AZ12" s="108">
        <v>7.95</v>
      </c>
      <c r="BA12" s="108">
        <v>8</v>
      </c>
      <c r="BB12" s="108">
        <v>8.05</v>
      </c>
      <c r="BC12" s="108">
        <v>8.1</v>
      </c>
      <c r="BD12" s="108">
        <v>8.15</v>
      </c>
      <c r="BE12" s="108">
        <v>8.2</v>
      </c>
    </row>
    <row r="13" spans="2:57" ht="15" customHeight="1">
      <c r="B13" s="76">
        <v>9</v>
      </c>
      <c r="C13" s="77">
        <f>SUMIF('購入計算'!H$7:H$30,"&lt;=9",'購入計算'!$F$7:$F$30)</f>
        <v>0</v>
      </c>
      <c r="D13" s="78"/>
      <c r="E13" s="78"/>
      <c r="F13" s="78"/>
      <c r="G13" s="77">
        <f t="shared" si="0"/>
      </c>
      <c r="H13" s="79">
        <f>SUMIF('購入計算'!M$7:M$30,"&lt;=9",'購入計算'!$F$7:$F$30)</f>
        <v>300</v>
      </c>
      <c r="I13" s="80">
        <v>9</v>
      </c>
      <c r="J13" s="80">
        <v>5</v>
      </c>
      <c r="K13" s="80">
        <v>4</v>
      </c>
      <c r="L13" s="79">
        <f t="shared" si="1"/>
        <v>1454</v>
      </c>
      <c r="M13" s="81">
        <f>SUMIF('購入計算'!R$7:R$30,"&lt;=9",'購入計算'!$F$7:$F$30)</f>
        <v>0</v>
      </c>
      <c r="N13" s="82"/>
      <c r="O13" s="82"/>
      <c r="P13" s="82"/>
      <c r="Q13" s="81">
        <f t="shared" si="2"/>
      </c>
      <c r="R13" s="83">
        <f>SUMIF('購入計算'!W$7:W$30,"&lt;=9",'購入計算'!$F$7:$F$30)</f>
        <v>370</v>
      </c>
      <c r="S13" s="84">
        <v>9</v>
      </c>
      <c r="T13" s="84">
        <v>3</v>
      </c>
      <c r="U13" s="84">
        <v>1</v>
      </c>
      <c r="V13" s="83">
        <f t="shared" si="3"/>
        <v>1421</v>
      </c>
      <c r="W13" s="85">
        <f>SUMIF('購入計算'!AB$7:AB$30,"&lt;=9",'購入計算'!$F$7:$F$30)</f>
        <v>455</v>
      </c>
      <c r="X13" s="86">
        <v>8</v>
      </c>
      <c r="Y13" s="86">
        <v>6</v>
      </c>
      <c r="Z13" s="86">
        <v>6</v>
      </c>
      <c r="AA13" s="85">
        <f t="shared" si="4"/>
        <v>1561</v>
      </c>
      <c r="AB13" s="87">
        <f>SUMIF('購入計算'!AG$7:AG$30,"&lt;=9",'購入計算'!$F$7:$F$30)</f>
        <v>0</v>
      </c>
      <c r="AC13" s="88"/>
      <c r="AD13" s="88"/>
      <c r="AE13" s="88"/>
      <c r="AF13" s="87">
        <f t="shared" si="5"/>
      </c>
      <c r="AG13" s="90">
        <f>SUMIF('購入計算'!AL$7:AL$30,"&lt;=9",'購入計算'!$F$7:$F$30)</f>
        <v>710</v>
      </c>
      <c r="AH13" s="91">
        <v>9</v>
      </c>
      <c r="AI13" s="91">
        <v>7</v>
      </c>
      <c r="AJ13" s="91">
        <v>0</v>
      </c>
      <c r="AK13" s="90">
        <f t="shared" si="6"/>
        <v>1960</v>
      </c>
      <c r="AL13" s="93">
        <f>SUMIF('購入計算'!AQ$7:AQ$30,"&lt;=9",'購入計算'!$F$7:$F$30)</f>
        <v>0</v>
      </c>
      <c r="AM13" s="94"/>
      <c r="AN13" s="94"/>
      <c r="AO13" s="94"/>
      <c r="AP13" s="93">
        <f t="shared" si="7"/>
      </c>
      <c r="AQ13" s="96">
        <f>SUMIF('購入計算'!AV$7:AV$30,"&lt;=9",'購入計算'!$F$7:$F$30)</f>
        <v>355</v>
      </c>
      <c r="AR13" s="97">
        <v>7</v>
      </c>
      <c r="AS13" s="97">
        <v>2</v>
      </c>
      <c r="AT13" s="97">
        <v>0</v>
      </c>
      <c r="AU13" s="96">
        <f t="shared" si="8"/>
        <v>1155</v>
      </c>
      <c r="AW13" s="108">
        <v>8.8</v>
      </c>
      <c r="AX13" s="108">
        <v>8.85</v>
      </c>
      <c r="AY13" s="108">
        <v>8.9</v>
      </c>
      <c r="AZ13" s="108">
        <v>8.95</v>
      </c>
      <c r="BA13" s="108">
        <v>9</v>
      </c>
      <c r="BB13" s="108">
        <v>9.05</v>
      </c>
      <c r="BC13" s="108">
        <v>9.1</v>
      </c>
      <c r="BD13" s="108">
        <v>9.15</v>
      </c>
      <c r="BE13" s="108">
        <v>9.2</v>
      </c>
    </row>
    <row r="14" spans="2:57" ht="15" customHeight="1">
      <c r="B14" s="76">
        <v>10</v>
      </c>
      <c r="C14" s="77">
        <f>SUMIF('購入計算'!H$7:H$30,"&lt;=10",'購入計算'!$F$7:$F$30)</f>
        <v>0</v>
      </c>
      <c r="D14" s="78"/>
      <c r="E14" s="78"/>
      <c r="F14" s="78"/>
      <c r="G14" s="77">
        <f t="shared" si="0"/>
      </c>
      <c r="H14" s="79">
        <f>SUMIF('購入計算'!M$7:M$30,"&lt;=10",'購入計算'!$F$7:$F$30)</f>
        <v>380</v>
      </c>
      <c r="I14" s="80">
        <v>10</v>
      </c>
      <c r="J14" s="80">
        <v>6</v>
      </c>
      <c r="K14" s="80">
        <v>0</v>
      </c>
      <c r="L14" s="79">
        <f t="shared" si="1"/>
        <v>1680</v>
      </c>
      <c r="M14" s="81">
        <f>SUMIF('購入計算'!R$7:R$30,"&lt;=10",'購入計算'!$F$7:$F$30)</f>
        <v>0</v>
      </c>
      <c r="N14" s="82"/>
      <c r="O14" s="82"/>
      <c r="P14" s="82"/>
      <c r="Q14" s="81">
        <f t="shared" si="2"/>
      </c>
      <c r="R14" s="83">
        <f>SUMIF('購入計算'!W$7:W$30,"&lt;=10",'購入計算'!$F$7:$F$30)</f>
        <v>520</v>
      </c>
      <c r="S14" s="84">
        <v>10</v>
      </c>
      <c r="T14" s="84">
        <v>6</v>
      </c>
      <c r="U14" s="84">
        <v>1</v>
      </c>
      <c r="V14" s="83">
        <f t="shared" si="3"/>
        <v>1821</v>
      </c>
      <c r="W14" s="85">
        <f>SUMIF('購入計算'!AB$7:AB$30,"&lt;=10",'購入計算'!$F$7:$F$30)</f>
        <v>560</v>
      </c>
      <c r="X14" s="86">
        <v>9</v>
      </c>
      <c r="Y14" s="86">
        <v>5</v>
      </c>
      <c r="Z14" s="86">
        <v>1</v>
      </c>
      <c r="AA14" s="85">
        <f t="shared" si="4"/>
        <v>1711</v>
      </c>
      <c r="AB14" s="87">
        <f>SUMIF('購入計算'!AG$7:AG$30,"&lt;=10",'購入計算'!$F$7:$F$30)</f>
        <v>0</v>
      </c>
      <c r="AC14" s="88"/>
      <c r="AD14" s="88"/>
      <c r="AE14" s="88"/>
      <c r="AF14" s="87">
        <f t="shared" si="5"/>
      </c>
      <c r="AG14" s="90">
        <f>SUMIF('購入計算'!AL$7:AL$30,"&lt;=10",'購入計算'!$F$7:$F$30)</f>
        <v>960</v>
      </c>
      <c r="AH14" s="91">
        <v>10</v>
      </c>
      <c r="AI14" s="91">
        <v>8</v>
      </c>
      <c r="AJ14" s="91">
        <v>0</v>
      </c>
      <c r="AK14" s="90">
        <f t="shared" si="6"/>
        <v>2360</v>
      </c>
      <c r="AL14" s="93">
        <f>SUMIF('購入計算'!AQ$7:AQ$30,"&lt;=10",'購入計算'!$F$7:$F$30)</f>
        <v>0</v>
      </c>
      <c r="AM14" s="94"/>
      <c r="AN14" s="94"/>
      <c r="AO14" s="94"/>
      <c r="AP14" s="93">
        <f t="shared" si="7"/>
      </c>
      <c r="AQ14" s="96">
        <f>SUMIF('購入計算'!AV$7:AV$30,"&lt;=10",'購入計算'!$F$7:$F$30)</f>
        <v>600</v>
      </c>
      <c r="AR14" s="97">
        <v>8</v>
      </c>
      <c r="AS14" s="97">
        <v>3</v>
      </c>
      <c r="AT14" s="97">
        <v>1</v>
      </c>
      <c r="AU14" s="96">
        <f t="shared" si="8"/>
        <v>1551</v>
      </c>
      <c r="AW14" s="108">
        <v>9.8</v>
      </c>
      <c r="AX14" s="108">
        <v>9.85</v>
      </c>
      <c r="AY14" s="108">
        <v>9.9</v>
      </c>
      <c r="AZ14" s="108">
        <v>9.95</v>
      </c>
      <c r="BA14" s="108">
        <v>10</v>
      </c>
      <c r="BB14" s="108">
        <v>10.05</v>
      </c>
      <c r="BC14" s="108">
        <v>10.1</v>
      </c>
      <c r="BD14" s="108">
        <v>10.15</v>
      </c>
      <c r="BE14" s="108">
        <v>10.2</v>
      </c>
    </row>
    <row r="15" spans="2:57" ht="15" customHeight="1">
      <c r="B15" s="76">
        <v>11</v>
      </c>
      <c r="C15" s="77">
        <f>SUMIF('購入計算'!H$7:H$30,"&lt;=11",'購入計算'!$F$7:$F$30)</f>
        <v>0</v>
      </c>
      <c r="D15" s="78"/>
      <c r="E15" s="78"/>
      <c r="F15" s="78"/>
      <c r="G15" s="77">
        <f t="shared" si="0"/>
      </c>
      <c r="H15" s="79">
        <f>SUMIF('購入計算'!M$7:M$30,"&lt;=11",'購入計算'!$F$7:$F$30)</f>
        <v>705</v>
      </c>
      <c r="I15" s="80">
        <v>11</v>
      </c>
      <c r="J15" s="80">
        <v>4</v>
      </c>
      <c r="K15" s="80">
        <v>11</v>
      </c>
      <c r="L15" s="79">
        <f t="shared" si="1"/>
        <v>2016</v>
      </c>
      <c r="M15" s="81">
        <f>SUMIF('購入計算'!R$7:R$30,"&lt;=11",'購入計算'!$F$7:$F$30)</f>
        <v>0</v>
      </c>
      <c r="N15" s="82"/>
      <c r="O15" s="82"/>
      <c r="P15" s="82"/>
      <c r="Q15" s="81">
        <f t="shared" si="2"/>
      </c>
      <c r="R15" s="83">
        <f>SUMIF('購入計算'!W$7:W$30,"&lt;=11",'購入計算'!$F$7:$F$30)</f>
        <v>1000</v>
      </c>
      <c r="S15" s="84">
        <v>11</v>
      </c>
      <c r="T15" s="84">
        <v>6</v>
      </c>
      <c r="U15" s="84">
        <v>3</v>
      </c>
      <c r="V15" s="83">
        <f t="shared" si="3"/>
        <v>2403</v>
      </c>
      <c r="W15" s="85">
        <f>SUMIF('購入計算'!AB$7:AB$30,"&lt;=11",'購入計算'!$F$7:$F$30)</f>
        <v>900</v>
      </c>
      <c r="X15" s="86">
        <v>10</v>
      </c>
      <c r="Y15" s="86">
        <v>4</v>
      </c>
      <c r="Z15" s="86">
        <v>4</v>
      </c>
      <c r="AA15" s="85">
        <f t="shared" si="4"/>
        <v>2104</v>
      </c>
      <c r="AB15" s="87">
        <f>SUMIF('購入計算'!AG$7:AG$30,"&lt;=11",'購入計算'!$F$7:$F$30)</f>
        <v>0</v>
      </c>
      <c r="AC15" s="88"/>
      <c r="AD15" s="88"/>
      <c r="AE15" s="88"/>
      <c r="AF15" s="87">
        <f t="shared" si="5"/>
      </c>
      <c r="AG15" s="90">
        <f>SUMIF('購入計算'!AL$7:AL$30,"&lt;=11",'購入計算'!$F$7:$F$30)</f>
        <v>1065</v>
      </c>
      <c r="AH15" s="91">
        <v>11</v>
      </c>
      <c r="AI15" s="91">
        <v>5</v>
      </c>
      <c r="AJ15" s="91">
        <v>2</v>
      </c>
      <c r="AK15" s="90">
        <f t="shared" si="6"/>
        <v>2417</v>
      </c>
      <c r="AL15" s="93">
        <f>SUMIF('購入計算'!AQ$7:AQ$30,"&lt;=11",'購入計算'!$F$7:$F$30)</f>
        <v>0</v>
      </c>
      <c r="AM15" s="94"/>
      <c r="AN15" s="94"/>
      <c r="AO15" s="94"/>
      <c r="AP15" s="93">
        <f t="shared" si="7"/>
      </c>
      <c r="AQ15" s="96">
        <f>SUMIF('購入計算'!AV$7:AV$30,"&lt;=11",'購入計算'!$F$7:$F$30)</f>
        <v>900</v>
      </c>
      <c r="AR15" s="97">
        <v>9</v>
      </c>
      <c r="AS15" s="97">
        <v>8</v>
      </c>
      <c r="AT15" s="97">
        <v>2</v>
      </c>
      <c r="AU15" s="96">
        <f t="shared" si="8"/>
        <v>2202</v>
      </c>
      <c r="AW15" s="108">
        <v>10.8</v>
      </c>
      <c r="AX15" s="108">
        <v>10.85</v>
      </c>
      <c r="AY15" s="108">
        <v>10.9</v>
      </c>
      <c r="AZ15" s="108">
        <v>10.95</v>
      </c>
      <c r="BA15" s="108">
        <v>11</v>
      </c>
      <c r="BB15" s="108">
        <v>11.05</v>
      </c>
      <c r="BC15" s="108">
        <v>11.1</v>
      </c>
      <c r="BD15" s="108">
        <v>11.15</v>
      </c>
      <c r="BE15" s="108">
        <v>11.2</v>
      </c>
    </row>
    <row r="16" spans="2:57" ht="15" customHeight="1">
      <c r="B16" s="76">
        <v>12</v>
      </c>
      <c r="C16" s="77">
        <f>SUMIF('購入計算'!H$7:H$30,"&lt;=12",'購入計算'!$F$7:$F$30)</f>
        <v>0</v>
      </c>
      <c r="D16" s="78"/>
      <c r="E16" s="78"/>
      <c r="F16" s="78"/>
      <c r="G16" s="77">
        <f t="shared" si="0"/>
      </c>
      <c r="H16" s="79">
        <f>SUMIF('購入計算'!M$7:M$30,"&lt;=12",'購入計算'!$F$7:$F$30)</f>
        <v>705</v>
      </c>
      <c r="I16" s="80">
        <v>12</v>
      </c>
      <c r="J16" s="80">
        <v>7</v>
      </c>
      <c r="K16" s="80">
        <v>15</v>
      </c>
      <c r="L16" s="79">
        <f t="shared" si="1"/>
        <v>2270</v>
      </c>
      <c r="M16" s="81">
        <f>SUMIF('購入計算'!R$7:R$30,"&lt;=12",'購入計算'!$F$7:$F$30)</f>
        <v>0</v>
      </c>
      <c r="N16" s="82"/>
      <c r="O16" s="82"/>
      <c r="P16" s="82"/>
      <c r="Q16" s="81">
        <f t="shared" si="2"/>
      </c>
      <c r="R16" s="83">
        <f>SUMIF('購入計算'!W$7:W$30,"&lt;=12",'購入計算'!$F$7:$F$30)</f>
        <v>1160</v>
      </c>
      <c r="S16" s="84">
        <v>12</v>
      </c>
      <c r="T16" s="84">
        <v>6</v>
      </c>
      <c r="U16" s="84">
        <v>9</v>
      </c>
      <c r="V16" s="83">
        <f t="shared" si="3"/>
        <v>2669</v>
      </c>
      <c r="W16" s="85">
        <f>SUMIF('購入計算'!AB$7:AB$30,"&lt;=12",'購入計算'!$F$7:$F$30)</f>
        <v>1230</v>
      </c>
      <c r="X16" s="86">
        <v>11</v>
      </c>
      <c r="Y16" s="86">
        <v>6</v>
      </c>
      <c r="Z16" s="86">
        <v>8</v>
      </c>
      <c r="AA16" s="85">
        <f t="shared" si="4"/>
        <v>2638</v>
      </c>
      <c r="AB16" s="87">
        <f>SUMIF('購入計算'!AG$7:AG$30,"&lt;=12",'購入計算'!$F$7:$F$30)</f>
        <v>0</v>
      </c>
      <c r="AC16" s="88"/>
      <c r="AD16" s="88"/>
      <c r="AE16" s="88"/>
      <c r="AF16" s="87">
        <f t="shared" si="5"/>
      </c>
      <c r="AG16" s="90">
        <f>SUMIF('購入計算'!AL$7:AL$30,"&lt;=12",'購入計算'!$F$7:$F$30)</f>
        <v>1440</v>
      </c>
      <c r="AH16" s="91">
        <v>12</v>
      </c>
      <c r="AI16" s="91">
        <v>6</v>
      </c>
      <c r="AJ16" s="91">
        <v>2</v>
      </c>
      <c r="AK16" s="90">
        <f t="shared" si="6"/>
        <v>2942</v>
      </c>
      <c r="AL16" s="93">
        <f>SUMIF('購入計算'!AQ$7:AQ$30,"&lt;=12",'購入計算'!$F$7:$F$30)</f>
        <v>0</v>
      </c>
      <c r="AM16" s="94"/>
      <c r="AN16" s="94"/>
      <c r="AO16" s="94"/>
      <c r="AP16" s="93">
        <f t="shared" si="7"/>
      </c>
      <c r="AQ16" s="96">
        <f>SUMIF('購入計算'!AV$7:AV$30,"&lt;=12",'購入計算'!$F$7:$F$30)</f>
        <v>1130</v>
      </c>
      <c r="AR16" s="97">
        <v>10</v>
      </c>
      <c r="AS16" s="97">
        <v>9</v>
      </c>
      <c r="AT16" s="97">
        <v>0</v>
      </c>
      <c r="AU16" s="96">
        <f t="shared" si="8"/>
        <v>2580</v>
      </c>
      <c r="AW16" s="108">
        <v>11.8</v>
      </c>
      <c r="AX16" s="108">
        <v>11.85</v>
      </c>
      <c r="AY16" s="108">
        <v>11.9</v>
      </c>
      <c r="AZ16" s="108">
        <v>11.95</v>
      </c>
      <c r="BA16" s="108">
        <v>12</v>
      </c>
      <c r="BB16" s="108">
        <v>12.05</v>
      </c>
      <c r="BC16" s="108">
        <v>12.1</v>
      </c>
      <c r="BD16" s="108">
        <v>12.15</v>
      </c>
      <c r="BE16" s="108">
        <v>12.2</v>
      </c>
    </row>
    <row r="17" spans="2:57" ht="15" customHeight="1">
      <c r="B17" s="76">
        <v>13</v>
      </c>
      <c r="C17" s="77">
        <f>SUMIF('購入計算'!H$7:H$30,"&lt;=13",'購入計算'!$F$7:$F$30)</f>
        <v>0</v>
      </c>
      <c r="D17" s="78"/>
      <c r="E17" s="78"/>
      <c r="F17" s="78"/>
      <c r="G17" s="77">
        <f t="shared" si="0"/>
      </c>
      <c r="H17" s="79">
        <f>SUMIF('購入計算'!M$7:M$30,"&lt;=13",'購入計算'!$F$7:$F$30)</f>
        <v>995</v>
      </c>
      <c r="I17" s="80">
        <v>13</v>
      </c>
      <c r="J17" s="80">
        <v>7</v>
      </c>
      <c r="K17" s="80">
        <v>2</v>
      </c>
      <c r="L17" s="79">
        <f t="shared" si="1"/>
        <v>2647</v>
      </c>
      <c r="M17" s="81">
        <f>SUMIF('購入計算'!R$7:R$30,"&lt;=13",'購入計算'!$F$7:$F$30)</f>
        <v>0</v>
      </c>
      <c r="N17" s="82"/>
      <c r="O17" s="82"/>
      <c r="P17" s="82"/>
      <c r="Q17" s="81">
        <f t="shared" si="2"/>
      </c>
      <c r="R17" s="83">
        <f>SUMIF('購入計算'!W$7:W$30,"&lt;=13",'購入計算'!$F$7:$F$30)</f>
        <v>1520</v>
      </c>
      <c r="S17" s="84">
        <v>12</v>
      </c>
      <c r="T17" s="84">
        <v>3</v>
      </c>
      <c r="U17" s="84">
        <v>10</v>
      </c>
      <c r="V17" s="83">
        <f t="shared" si="3"/>
        <v>2880</v>
      </c>
      <c r="W17" s="85">
        <f>SUMIF('購入計算'!AB$7:AB$30,"&lt;=13",'購入計算'!$F$7:$F$30)</f>
        <v>1560</v>
      </c>
      <c r="X17" s="86">
        <v>12</v>
      </c>
      <c r="Y17" s="86">
        <v>5</v>
      </c>
      <c r="Z17" s="86">
        <v>14</v>
      </c>
      <c r="AA17" s="85">
        <f t="shared" si="4"/>
        <v>3024</v>
      </c>
      <c r="AB17" s="87">
        <f>SUMIF('購入計算'!AG$7:AG$30,"&lt;=13",'購入計算'!$F$7:$F$30)</f>
        <v>0</v>
      </c>
      <c r="AC17" s="88"/>
      <c r="AD17" s="88"/>
      <c r="AE17" s="88"/>
      <c r="AF17" s="87">
        <f t="shared" si="5"/>
      </c>
      <c r="AG17" s="90">
        <f>SUMIF('購入計算'!AL$7:AL$30,"&lt;=13",'購入計算'!$F$7:$F$30)</f>
        <v>1690</v>
      </c>
      <c r="AH17" s="91">
        <v>13</v>
      </c>
      <c r="AI17" s="91">
        <v>6</v>
      </c>
      <c r="AJ17" s="91">
        <v>1</v>
      </c>
      <c r="AK17" s="90">
        <f t="shared" si="6"/>
        <v>3291</v>
      </c>
      <c r="AL17" s="93">
        <f>SUMIF('購入計算'!AQ$7:AQ$30,"&lt;=13",'購入計算'!$F$7:$F$30)</f>
        <v>0</v>
      </c>
      <c r="AM17" s="94"/>
      <c r="AN17" s="94"/>
      <c r="AO17" s="94"/>
      <c r="AP17" s="93">
        <f t="shared" si="7"/>
      </c>
      <c r="AQ17" s="96">
        <f>SUMIF('購入計算'!AV$7:AV$30,"&lt;=13",'購入計算'!$F$7:$F$30)</f>
        <v>1560</v>
      </c>
      <c r="AR17" s="97">
        <v>11</v>
      </c>
      <c r="AS17" s="97">
        <v>6</v>
      </c>
      <c r="AT17" s="97">
        <v>0</v>
      </c>
      <c r="AU17" s="96">
        <f t="shared" si="8"/>
        <v>2960</v>
      </c>
      <c r="AW17" s="108">
        <v>12.8</v>
      </c>
      <c r="AX17" s="108">
        <v>12.85</v>
      </c>
      <c r="AY17" s="108">
        <v>12.9</v>
      </c>
      <c r="AZ17" s="108">
        <v>12.95</v>
      </c>
      <c r="BA17" s="108">
        <v>13</v>
      </c>
      <c r="BB17" s="108">
        <v>13.05</v>
      </c>
      <c r="BC17" s="108">
        <v>13.1</v>
      </c>
      <c r="BD17" s="108">
        <v>13.15</v>
      </c>
      <c r="BE17" s="108">
        <v>13.2</v>
      </c>
    </row>
    <row r="18" spans="2:57" ht="15" customHeight="1">
      <c r="B18" s="76">
        <v>14</v>
      </c>
      <c r="C18" s="77">
        <f>SUMIF('購入計算'!H$7:H$30,"&lt;=14",'購入計算'!$F$7:$F$30)</f>
        <v>0</v>
      </c>
      <c r="D18" s="78"/>
      <c r="E18" s="78"/>
      <c r="F18" s="78"/>
      <c r="G18" s="77">
        <f t="shared" si="0"/>
      </c>
      <c r="H18" s="79">
        <f>SUMIF('購入計算'!M$7:M$30,"&lt;=14",'購入計算'!$F$7:$F$30)</f>
        <v>1430</v>
      </c>
      <c r="I18" s="80">
        <v>14</v>
      </c>
      <c r="J18" s="80">
        <v>7</v>
      </c>
      <c r="K18" s="80">
        <v>3</v>
      </c>
      <c r="L18" s="79">
        <f t="shared" si="1"/>
        <v>3183</v>
      </c>
      <c r="M18" s="81">
        <f>SUMIF('購入計算'!R$7:R$30,"&lt;=14",'購入計算'!$F$7:$F$30)</f>
        <v>0</v>
      </c>
      <c r="N18" s="82"/>
      <c r="O18" s="82"/>
      <c r="P18" s="82"/>
      <c r="Q18" s="81">
        <f t="shared" si="2"/>
      </c>
      <c r="R18" s="83">
        <f>SUMIF('購入計算'!W$7:W$30,"&lt;=14",'購入計算'!$F$7:$F$30)</f>
        <v>1690</v>
      </c>
      <c r="S18" s="84">
        <v>13</v>
      </c>
      <c r="T18" s="84">
        <v>8</v>
      </c>
      <c r="U18" s="84">
        <v>8</v>
      </c>
      <c r="V18" s="83">
        <f t="shared" si="3"/>
        <v>3398</v>
      </c>
      <c r="W18" s="85">
        <f>SUMIF('購入計算'!AB$7:AB$30,"&lt;=14",'購入計算'!$F$7:$F$30)</f>
        <v>1980</v>
      </c>
      <c r="X18" s="86">
        <v>13</v>
      </c>
      <c r="Y18" s="86">
        <v>7</v>
      </c>
      <c r="Z18" s="86">
        <v>0</v>
      </c>
      <c r="AA18" s="85">
        <f t="shared" si="4"/>
        <v>3630</v>
      </c>
      <c r="AB18" s="87">
        <f>SUMIF('購入計算'!AG$7:AG$30,"&lt;=14",'購入計算'!$F$7:$F$30)</f>
        <v>0</v>
      </c>
      <c r="AC18" s="88"/>
      <c r="AD18" s="88"/>
      <c r="AE18" s="88"/>
      <c r="AF18" s="87">
        <f t="shared" si="5"/>
      </c>
      <c r="AG18" s="90">
        <f>SUMIF('購入計算'!AL$7:AL$30,"&lt;=14",'購入計算'!$F$7:$F$30)</f>
        <v>1980</v>
      </c>
      <c r="AH18" s="91">
        <v>14</v>
      </c>
      <c r="AI18" s="91">
        <v>7</v>
      </c>
      <c r="AJ18" s="91">
        <v>2</v>
      </c>
      <c r="AK18" s="90">
        <f t="shared" si="6"/>
        <v>3732</v>
      </c>
      <c r="AL18" s="93">
        <f>SUMIF('購入計算'!AQ$7:AQ$30,"&lt;=14",'購入計算'!$F$7:$F$30)</f>
        <v>0</v>
      </c>
      <c r="AM18" s="94"/>
      <c r="AN18" s="94"/>
      <c r="AO18" s="94"/>
      <c r="AP18" s="93">
        <f t="shared" si="7"/>
      </c>
      <c r="AQ18" s="96">
        <f>SUMIF('購入計算'!AV$7:AV$30,"&lt;=14",'購入計算'!$F$7:$F$30)</f>
        <v>1740</v>
      </c>
      <c r="AR18" s="97">
        <v>12</v>
      </c>
      <c r="AS18" s="97">
        <v>8</v>
      </c>
      <c r="AT18" s="97">
        <v>1</v>
      </c>
      <c r="AU18" s="96">
        <f t="shared" si="8"/>
        <v>3341</v>
      </c>
      <c r="AW18" s="108">
        <v>13.8</v>
      </c>
      <c r="AX18" s="108">
        <v>13.85</v>
      </c>
      <c r="AY18" s="108">
        <v>13.9</v>
      </c>
      <c r="AZ18" s="108">
        <v>13.95</v>
      </c>
      <c r="BA18" s="108">
        <v>14</v>
      </c>
      <c r="BB18" s="108">
        <v>14.05</v>
      </c>
      <c r="BC18" s="108">
        <v>14.1</v>
      </c>
      <c r="BD18" s="108">
        <v>14.15</v>
      </c>
      <c r="BE18" s="108">
        <v>14.2</v>
      </c>
    </row>
    <row r="19" spans="2:57" ht="15" customHeight="1">
      <c r="B19" s="76">
        <v>15</v>
      </c>
      <c r="C19" s="77">
        <f>SUMIF('購入計算'!H$7:H$30,"&lt;=15",'購入計算'!$F$7:$F$30)</f>
        <v>0</v>
      </c>
      <c r="D19" s="78"/>
      <c r="E19" s="78"/>
      <c r="F19" s="78"/>
      <c r="G19" s="77">
        <f t="shared" si="0"/>
      </c>
      <c r="H19" s="79">
        <f>SUMIF('購入計算'!M$7:M$30,"&lt;=15",'購入計算'!$F$7:$F$30)</f>
        <v>1680</v>
      </c>
      <c r="I19" s="80">
        <v>14</v>
      </c>
      <c r="J19" s="80">
        <v>4</v>
      </c>
      <c r="K19" s="80">
        <v>6</v>
      </c>
      <c r="L19" s="79">
        <f t="shared" si="1"/>
        <v>3286</v>
      </c>
      <c r="M19" s="81">
        <f>SUMIF('購入計算'!R$7:R$30,"&lt;=15",'購入計算'!$F$7:$F$30)</f>
        <v>0</v>
      </c>
      <c r="N19" s="82"/>
      <c r="O19" s="82"/>
      <c r="P19" s="82"/>
      <c r="Q19" s="81">
        <f t="shared" si="2"/>
      </c>
      <c r="R19" s="83">
        <f>SUMIF('購入計算'!W$7:W$30,"&lt;=15",'購入計算'!$F$7:$F$30)</f>
        <v>2070</v>
      </c>
      <c r="S19" s="84">
        <v>14</v>
      </c>
      <c r="T19" s="84">
        <v>7</v>
      </c>
      <c r="U19" s="84">
        <v>3</v>
      </c>
      <c r="V19" s="83">
        <f t="shared" si="3"/>
        <v>3823</v>
      </c>
      <c r="W19" s="85">
        <f>SUMIF('購入計算'!AB$7:AB$30,"&lt;=15",'購入計算'!$F$7:$F$30)</f>
        <v>2410</v>
      </c>
      <c r="X19" s="86">
        <v>13</v>
      </c>
      <c r="Y19" s="86">
        <v>3</v>
      </c>
      <c r="Z19" s="86">
        <v>0</v>
      </c>
      <c r="AA19" s="85">
        <f t="shared" si="4"/>
        <v>3860</v>
      </c>
      <c r="AB19" s="87">
        <f>SUMIF('購入計算'!AG$7:AG$30,"&lt;=15",'購入計算'!$F$7:$F$30)</f>
        <v>0</v>
      </c>
      <c r="AC19" s="88"/>
      <c r="AD19" s="88"/>
      <c r="AE19" s="88"/>
      <c r="AF19" s="87">
        <f t="shared" si="5"/>
      </c>
      <c r="AG19" s="90">
        <f>SUMIF('購入計算'!AL$7:AL$30,"&lt;=15",'購入計算'!$F$7:$F$30)</f>
        <v>2870</v>
      </c>
      <c r="AH19" s="91">
        <v>15</v>
      </c>
      <c r="AI19" s="91">
        <v>7</v>
      </c>
      <c r="AJ19" s="91">
        <v>5</v>
      </c>
      <c r="AK19" s="90">
        <f t="shared" si="6"/>
        <v>4725</v>
      </c>
      <c r="AL19" s="93">
        <f>SUMIF('購入計算'!AQ$7:AQ$30,"&lt;=15",'購入計算'!$F$7:$F$30)</f>
        <v>0</v>
      </c>
      <c r="AM19" s="94"/>
      <c r="AN19" s="94"/>
      <c r="AO19" s="94"/>
      <c r="AP19" s="93">
        <f t="shared" si="7"/>
      </c>
      <c r="AQ19" s="96">
        <f>SUMIF('購入計算'!AV$7:AV$30,"&lt;=15",'購入計算'!$F$7:$F$30)</f>
        <v>2230</v>
      </c>
      <c r="AR19" s="97">
        <v>13</v>
      </c>
      <c r="AS19" s="97">
        <v>6</v>
      </c>
      <c r="AT19" s="97">
        <v>2</v>
      </c>
      <c r="AU19" s="96">
        <f t="shared" si="8"/>
        <v>3832</v>
      </c>
      <c r="AW19" s="108">
        <v>14.8</v>
      </c>
      <c r="AX19" s="108">
        <v>14.85</v>
      </c>
      <c r="AY19" s="108">
        <v>14.9</v>
      </c>
      <c r="AZ19" s="108">
        <v>14.95</v>
      </c>
      <c r="BA19" s="108">
        <v>15</v>
      </c>
      <c r="BB19" s="108">
        <v>15.05</v>
      </c>
      <c r="BC19" s="108">
        <v>15.1</v>
      </c>
      <c r="BD19" s="108">
        <v>15.15</v>
      </c>
      <c r="BE19" s="108">
        <v>15.2</v>
      </c>
    </row>
    <row r="20" spans="2:57" ht="15" customHeight="1">
      <c r="B20" s="76">
        <v>16</v>
      </c>
      <c r="C20" s="77">
        <f>SUMIF('購入計算'!H$7:H$30,"&lt;=16",'購入計算'!$F$7:$F$30)</f>
        <v>0</v>
      </c>
      <c r="D20" s="78"/>
      <c r="E20" s="78"/>
      <c r="F20" s="78"/>
      <c r="G20" s="77">
        <f t="shared" si="0"/>
      </c>
      <c r="H20" s="79">
        <f>SUMIF('購入計算'!M$7:M$30,"&lt;=16",'購入計算'!$F$7:$F$30)</f>
        <v>2150</v>
      </c>
      <c r="I20" s="80">
        <v>15</v>
      </c>
      <c r="J20" s="80">
        <v>8</v>
      </c>
      <c r="K20" s="80">
        <v>0</v>
      </c>
      <c r="L20" s="79">
        <f t="shared" si="1"/>
        <v>4050</v>
      </c>
      <c r="M20" s="81">
        <f>SUMIF('購入計算'!R$7:R$30,"&lt;=16",'購入計算'!$F$7:$F$30)</f>
        <v>0</v>
      </c>
      <c r="N20" s="82"/>
      <c r="O20" s="82"/>
      <c r="P20" s="82"/>
      <c r="Q20" s="81">
        <f t="shared" si="2"/>
      </c>
      <c r="R20" s="83">
        <f>SUMIF('購入計算'!W$7:W$30,"&lt;=16",'購入計算'!$F$7:$F$30)</f>
        <v>2550</v>
      </c>
      <c r="S20" s="84">
        <v>15</v>
      </c>
      <c r="T20" s="84">
        <v>9</v>
      </c>
      <c r="U20" s="84">
        <v>0</v>
      </c>
      <c r="V20" s="83">
        <f t="shared" si="3"/>
        <v>4500</v>
      </c>
      <c r="W20" s="85">
        <f>SUMIF('購入計算'!AB$7:AB$30,"&lt;=16",'購入計算'!$F$7:$F$30)</f>
        <v>2650</v>
      </c>
      <c r="X20" s="86">
        <v>14</v>
      </c>
      <c r="Y20" s="86">
        <v>5</v>
      </c>
      <c r="Z20" s="86">
        <v>3</v>
      </c>
      <c r="AA20" s="85">
        <f t="shared" si="4"/>
        <v>4303</v>
      </c>
      <c r="AB20" s="87">
        <f>SUMIF('購入計算'!AG$7:AG$30,"&lt;=16",'購入計算'!$F$7:$F$30)</f>
        <v>0</v>
      </c>
      <c r="AC20" s="88"/>
      <c r="AD20" s="88"/>
      <c r="AE20" s="88"/>
      <c r="AF20" s="87">
        <f t="shared" si="5"/>
      </c>
      <c r="AG20" s="90">
        <f>SUMIF('購入計算'!AL$7:AL$30,"&lt;=16",'購入計算'!$F$7:$F$30)</f>
        <v>3010</v>
      </c>
      <c r="AH20" s="91">
        <v>16</v>
      </c>
      <c r="AI20" s="91">
        <v>7</v>
      </c>
      <c r="AJ20" s="91">
        <v>3</v>
      </c>
      <c r="AK20" s="90">
        <f t="shared" si="6"/>
        <v>4963</v>
      </c>
      <c r="AL20" s="93">
        <f>SUMIF('購入計算'!AQ$7:AQ$30,"&lt;=16",'購入計算'!$F$7:$F$30)</f>
        <v>0</v>
      </c>
      <c r="AM20" s="94"/>
      <c r="AN20" s="94"/>
      <c r="AO20" s="94"/>
      <c r="AP20" s="93">
        <f t="shared" si="7"/>
      </c>
      <c r="AQ20" s="96">
        <f>SUMIF('購入計算'!AV$7:AV$30,"&lt;=16",'購入計算'!$F$7:$F$30)</f>
        <v>2650</v>
      </c>
      <c r="AR20" s="97">
        <v>14</v>
      </c>
      <c r="AS20" s="97">
        <v>8</v>
      </c>
      <c r="AT20" s="97">
        <v>14</v>
      </c>
      <c r="AU20" s="96">
        <f t="shared" si="8"/>
        <v>4464</v>
      </c>
      <c r="AW20" s="108">
        <v>15.8</v>
      </c>
      <c r="AX20" s="108">
        <v>15.85</v>
      </c>
      <c r="AY20" s="108">
        <v>15.9</v>
      </c>
      <c r="AZ20" s="108">
        <v>15.95</v>
      </c>
      <c r="BA20" s="108">
        <v>16</v>
      </c>
      <c r="BB20" s="108">
        <v>16.05</v>
      </c>
      <c r="BC20" s="108">
        <v>16.1</v>
      </c>
      <c r="BD20" s="108">
        <v>16.15</v>
      </c>
      <c r="BE20" s="108">
        <v>16.2</v>
      </c>
    </row>
    <row r="21" spans="2:57" ht="15" customHeight="1">
      <c r="B21" s="76">
        <v>17</v>
      </c>
      <c r="C21" s="77">
        <f>SUMIF('購入計算'!H$7:H$30,"&lt;=17",'購入計算'!$F$7:$F$30)</f>
        <v>0</v>
      </c>
      <c r="D21" s="78"/>
      <c r="E21" s="78"/>
      <c r="F21" s="78"/>
      <c r="G21" s="77">
        <f t="shared" si="0"/>
      </c>
      <c r="H21" s="79">
        <f>SUMIF('購入計算'!M$7:M$30,"&lt;=17",'購入計算'!$F$7:$F$30)</f>
        <v>2150</v>
      </c>
      <c r="I21" s="80"/>
      <c r="J21" s="80"/>
      <c r="K21" s="80"/>
      <c r="L21" s="79">
        <f t="shared" si="1"/>
        <v>4050</v>
      </c>
      <c r="M21" s="81">
        <f>SUMIF('購入計算'!R$7:R$30,"&lt;=17",'購入計算'!$F$7:$F$30)</f>
        <v>0</v>
      </c>
      <c r="N21" s="82"/>
      <c r="O21" s="82"/>
      <c r="P21" s="82"/>
      <c r="Q21" s="81">
        <f t="shared" si="2"/>
      </c>
      <c r="R21" s="83">
        <f>SUMIF('購入計算'!W$7:W$30,"&lt;=17",'購入計算'!$F$7:$F$30)</f>
        <v>2550</v>
      </c>
      <c r="S21" s="84"/>
      <c r="T21" s="84"/>
      <c r="U21" s="84"/>
      <c r="V21" s="83">
        <f t="shared" si="3"/>
        <v>4500</v>
      </c>
      <c r="W21" s="85">
        <f>SUMIF('購入計算'!AB$7:AB$30,"&lt;=17",'購入計算'!$F$7:$F$30)</f>
        <v>2650</v>
      </c>
      <c r="X21" s="86"/>
      <c r="Y21" s="86"/>
      <c r="Z21" s="86"/>
      <c r="AA21" s="85">
        <f t="shared" si="4"/>
        <v>4303</v>
      </c>
      <c r="AB21" s="87">
        <f>SUMIF('購入計算'!AG$7:AG$30,"&lt;=17",'購入計算'!$F$7:$F$30)</f>
        <v>0</v>
      </c>
      <c r="AC21" s="88"/>
      <c r="AD21" s="88"/>
      <c r="AE21" s="88"/>
      <c r="AF21" s="87">
        <f t="shared" si="5"/>
      </c>
      <c r="AG21" s="90">
        <f>SUMIF('購入計算'!AL$7:AL$30,"&lt;=17",'購入計算'!$F$7:$F$30)</f>
        <v>3010</v>
      </c>
      <c r="AH21" s="91"/>
      <c r="AI21" s="91"/>
      <c r="AJ21" s="91"/>
      <c r="AK21" s="90">
        <f t="shared" si="6"/>
        <v>4963</v>
      </c>
      <c r="AL21" s="93">
        <f>SUMIF('購入計算'!AQ$7:AQ$30,"&lt;=17",'購入計算'!$F$7:$F$30)</f>
        <v>0</v>
      </c>
      <c r="AM21" s="94"/>
      <c r="AN21" s="94"/>
      <c r="AO21" s="94"/>
      <c r="AP21" s="93">
        <f t="shared" si="7"/>
      </c>
      <c r="AQ21" s="96">
        <f>SUMIF('購入計算'!AV$7:AV$30,"&lt;=17",'購入計算'!$F$7:$F$30)</f>
        <v>2650</v>
      </c>
      <c r="AR21" s="97"/>
      <c r="AS21" s="97"/>
      <c r="AT21" s="97"/>
      <c r="AU21" s="96">
        <f t="shared" si="8"/>
        <v>4464</v>
      </c>
      <c r="AW21" s="108">
        <v>16.8</v>
      </c>
      <c r="AX21" s="108">
        <v>16.85</v>
      </c>
      <c r="AY21" s="108">
        <v>16.9</v>
      </c>
      <c r="AZ21" s="108">
        <v>16.95</v>
      </c>
      <c r="BA21" s="108">
        <v>17</v>
      </c>
      <c r="BB21" s="108">
        <v>17.05</v>
      </c>
      <c r="BC21" s="108">
        <v>17.1</v>
      </c>
      <c r="BD21" s="108">
        <v>17.15</v>
      </c>
      <c r="BE21" s="108">
        <v>17.2</v>
      </c>
    </row>
    <row r="22" spans="2:57" ht="15" customHeight="1">
      <c r="B22" s="76">
        <v>18</v>
      </c>
      <c r="C22" s="77">
        <f>SUMIF('購入計算'!H$7:H$30,"&lt;=18",'購入計算'!$F$7:$F$30)</f>
        <v>0</v>
      </c>
      <c r="D22" s="78"/>
      <c r="E22" s="78"/>
      <c r="F22" s="78"/>
      <c r="G22" s="77">
        <f t="shared" si="0"/>
      </c>
      <c r="H22" s="79">
        <f>SUMIF('購入計算'!M$7:M$30,"&lt;=18",'購入計算'!$F$7:$F$30)</f>
        <v>2150</v>
      </c>
      <c r="I22" s="80"/>
      <c r="J22" s="80"/>
      <c r="K22" s="80"/>
      <c r="L22" s="79">
        <f t="shared" si="1"/>
        <v>4050</v>
      </c>
      <c r="M22" s="81">
        <f>SUMIF('購入計算'!R$7:R$30,"&lt;=18",'購入計算'!$F$7:$F$30)</f>
        <v>0</v>
      </c>
      <c r="N22" s="82"/>
      <c r="O22" s="82"/>
      <c r="P22" s="82"/>
      <c r="Q22" s="81">
        <f t="shared" si="2"/>
      </c>
      <c r="R22" s="83">
        <f>SUMIF('購入計算'!W$7:W$30,"&lt;=18",'購入計算'!$F$7:$F$30)</f>
        <v>2550</v>
      </c>
      <c r="S22" s="84"/>
      <c r="T22" s="84"/>
      <c r="U22" s="84"/>
      <c r="V22" s="83">
        <f t="shared" si="3"/>
        <v>4500</v>
      </c>
      <c r="W22" s="85">
        <f>SUMIF('購入計算'!AB$7:AB$30,"&lt;=18",'購入計算'!$F$7:$F$30)</f>
        <v>2650</v>
      </c>
      <c r="X22" s="86"/>
      <c r="Y22" s="86"/>
      <c r="Z22" s="86"/>
      <c r="AA22" s="85">
        <f t="shared" si="4"/>
        <v>4303</v>
      </c>
      <c r="AB22" s="87">
        <f>SUMIF('購入計算'!AG$7:AG$30,"&lt;=18",'購入計算'!$F$7:$F$30)</f>
        <v>0</v>
      </c>
      <c r="AC22" s="88"/>
      <c r="AD22" s="88"/>
      <c r="AE22" s="88"/>
      <c r="AF22" s="87">
        <f t="shared" si="5"/>
      </c>
      <c r="AG22" s="90">
        <f>SUMIF('購入計算'!AL$7:AL$30,"&lt;=18",'購入計算'!$F$7:$F$30)</f>
        <v>3010</v>
      </c>
      <c r="AH22" s="91"/>
      <c r="AI22" s="91"/>
      <c r="AJ22" s="91"/>
      <c r="AK22" s="90">
        <f t="shared" si="6"/>
        <v>4963</v>
      </c>
      <c r="AL22" s="93">
        <f>SUMIF('購入計算'!AQ$7:AQ$30,"&lt;=18",'購入計算'!$F$7:$F$30)</f>
        <v>0</v>
      </c>
      <c r="AM22" s="94"/>
      <c r="AN22" s="94"/>
      <c r="AO22" s="94"/>
      <c r="AP22" s="93">
        <f t="shared" si="7"/>
      </c>
      <c r="AQ22" s="96">
        <f>SUMIF('購入計算'!AV$7:AV$30,"&lt;=18",'購入計算'!$F$7:$F$30)</f>
        <v>2650</v>
      </c>
      <c r="AR22" s="97"/>
      <c r="AS22" s="97"/>
      <c r="AT22" s="97"/>
      <c r="AU22" s="96">
        <f t="shared" si="8"/>
        <v>4464</v>
      </c>
      <c r="AW22" s="108">
        <v>17.8</v>
      </c>
      <c r="AX22" s="108">
        <v>17.85</v>
      </c>
      <c r="AY22" s="108">
        <v>17.9</v>
      </c>
      <c r="AZ22" s="108">
        <v>17.95</v>
      </c>
      <c r="BA22" s="108">
        <v>18</v>
      </c>
      <c r="BB22" s="108">
        <v>18.05</v>
      </c>
      <c r="BC22" s="108">
        <v>18.1</v>
      </c>
      <c r="BD22" s="108">
        <v>18.15</v>
      </c>
      <c r="BE22" s="108">
        <v>18.2</v>
      </c>
    </row>
    <row r="23" spans="2:57" ht="15" customHeight="1">
      <c r="B23" s="76">
        <v>19</v>
      </c>
      <c r="C23" s="77">
        <f>SUMIF('購入計算'!H$7:H$30,"&lt;=19",'購入計算'!$F$7:$F$30)</f>
        <v>0</v>
      </c>
      <c r="D23" s="78"/>
      <c r="E23" s="78"/>
      <c r="F23" s="78"/>
      <c r="G23" s="77">
        <f t="shared" si="0"/>
      </c>
      <c r="H23" s="79">
        <f>SUMIF('購入計算'!M$7:M$30,"&lt;=19",'購入計算'!$F$7:$F$30)</f>
        <v>2150</v>
      </c>
      <c r="I23" s="80"/>
      <c r="J23" s="80"/>
      <c r="K23" s="80"/>
      <c r="L23" s="79">
        <f t="shared" si="1"/>
        <v>4050</v>
      </c>
      <c r="M23" s="81">
        <f>SUMIF('購入計算'!R$7:R$30,"&lt;=19",'購入計算'!$F$7:$F$30)</f>
        <v>0</v>
      </c>
      <c r="N23" s="82"/>
      <c r="O23" s="82"/>
      <c r="P23" s="82"/>
      <c r="Q23" s="81">
        <f t="shared" si="2"/>
      </c>
      <c r="R23" s="83">
        <f>SUMIF('購入計算'!W$7:W$30,"&lt;=19",'購入計算'!$F$7:$F$30)</f>
        <v>2550</v>
      </c>
      <c r="S23" s="84"/>
      <c r="T23" s="84"/>
      <c r="U23" s="84"/>
      <c r="V23" s="83">
        <f t="shared" si="3"/>
        <v>4500</v>
      </c>
      <c r="W23" s="85">
        <f>SUMIF('購入計算'!AB$7:AB$30,"&lt;=19",'購入計算'!$F$7:$F$30)</f>
        <v>2650</v>
      </c>
      <c r="X23" s="86"/>
      <c r="Y23" s="86"/>
      <c r="Z23" s="86"/>
      <c r="AA23" s="85">
        <f t="shared" si="4"/>
        <v>4303</v>
      </c>
      <c r="AB23" s="87">
        <f>SUMIF('購入計算'!AG$7:AG$30,"&lt;=19",'購入計算'!$F$7:$F$30)</f>
        <v>0</v>
      </c>
      <c r="AC23" s="88"/>
      <c r="AD23" s="88"/>
      <c r="AE23" s="88"/>
      <c r="AF23" s="87">
        <f t="shared" si="5"/>
      </c>
      <c r="AG23" s="90">
        <f>SUMIF('購入計算'!AL$7:AL$30,"&lt;=19",'購入計算'!$F$7:$F$30)</f>
        <v>3010</v>
      </c>
      <c r="AH23" s="91"/>
      <c r="AI23" s="91"/>
      <c r="AJ23" s="91"/>
      <c r="AK23" s="90">
        <f t="shared" si="6"/>
        <v>4963</v>
      </c>
      <c r="AL23" s="93">
        <f>SUMIF('購入計算'!AQ$7:AQ$30,"&lt;=19",'購入計算'!$F$7:$F$30)</f>
        <v>0</v>
      </c>
      <c r="AM23" s="94"/>
      <c r="AN23" s="94"/>
      <c r="AO23" s="94"/>
      <c r="AP23" s="93">
        <f t="shared" si="7"/>
      </c>
      <c r="AQ23" s="96">
        <f>SUMIF('購入計算'!AV$7:AV$30,"&lt;=19",'購入計算'!$F$7:$F$30)</f>
        <v>2650</v>
      </c>
      <c r="AR23" s="97"/>
      <c r="AS23" s="97"/>
      <c r="AT23" s="97"/>
      <c r="AU23" s="96">
        <f t="shared" si="8"/>
        <v>4464</v>
      </c>
      <c r="AW23" s="108">
        <v>18.8</v>
      </c>
      <c r="AX23" s="108">
        <v>18.85</v>
      </c>
      <c r="AY23" s="108">
        <v>18.9</v>
      </c>
      <c r="AZ23" s="108">
        <v>18.95</v>
      </c>
      <c r="BA23" s="108">
        <v>19</v>
      </c>
      <c r="BB23" s="108">
        <v>19.05</v>
      </c>
      <c r="BC23" s="108">
        <v>19.1</v>
      </c>
      <c r="BD23" s="108">
        <v>19.15</v>
      </c>
      <c r="BE23" s="108">
        <v>19.2</v>
      </c>
    </row>
    <row r="24" spans="2:57" ht="15" customHeight="1">
      <c r="B24" s="76">
        <v>20</v>
      </c>
      <c r="C24" s="77">
        <f>SUMIF('購入計算'!H$7:H$30,"&lt;=20",'購入計算'!$F$7:$F$30)</f>
        <v>0</v>
      </c>
      <c r="D24" s="78"/>
      <c r="E24" s="78"/>
      <c r="F24" s="78"/>
      <c r="G24" s="77">
        <f t="shared" si="0"/>
      </c>
      <c r="H24" s="79">
        <f>SUMIF('購入計算'!M$7:M$30,"&lt;=20",'購入計算'!$F$7:$F$30)</f>
        <v>2150</v>
      </c>
      <c r="I24" s="80"/>
      <c r="J24" s="80"/>
      <c r="K24" s="80"/>
      <c r="L24" s="79">
        <f t="shared" si="1"/>
        <v>4050</v>
      </c>
      <c r="M24" s="81">
        <f>SUMIF('購入計算'!R$7:R$30,"&lt;=20",'購入計算'!$F$7:$F$30)</f>
        <v>0</v>
      </c>
      <c r="N24" s="82"/>
      <c r="O24" s="82"/>
      <c r="P24" s="82"/>
      <c r="Q24" s="81">
        <f t="shared" si="2"/>
      </c>
      <c r="R24" s="83">
        <f>SUMIF('購入計算'!W$7:W$30,"&lt;=20",'購入計算'!$F$7:$F$30)</f>
        <v>2550</v>
      </c>
      <c r="S24" s="84"/>
      <c r="T24" s="84"/>
      <c r="U24" s="84"/>
      <c r="V24" s="83">
        <f t="shared" si="3"/>
        <v>4500</v>
      </c>
      <c r="W24" s="85">
        <f>SUMIF('購入計算'!AB$7:AB$30,"&lt;=20",'購入計算'!$F$7:$F$30)</f>
        <v>2650</v>
      </c>
      <c r="X24" s="86"/>
      <c r="Y24" s="86"/>
      <c r="Z24" s="86"/>
      <c r="AA24" s="85">
        <f t="shared" si="4"/>
        <v>4303</v>
      </c>
      <c r="AB24" s="87">
        <f>SUMIF('購入計算'!AG$7:AG$30,"&lt;=20",'購入計算'!$F$7:$F$30)</f>
        <v>0</v>
      </c>
      <c r="AC24" s="88"/>
      <c r="AD24" s="88"/>
      <c r="AE24" s="88"/>
      <c r="AF24" s="87">
        <f t="shared" si="5"/>
      </c>
      <c r="AG24" s="90">
        <f>SUMIF('購入計算'!AL$7:AL$30,"&lt;=20",'購入計算'!$F$7:$F$30)</f>
        <v>3010</v>
      </c>
      <c r="AH24" s="91"/>
      <c r="AI24" s="91"/>
      <c r="AJ24" s="91"/>
      <c r="AK24" s="90">
        <f t="shared" si="6"/>
        <v>4963</v>
      </c>
      <c r="AL24" s="93">
        <f>SUMIF('購入計算'!AQ$7:AQ$30,"&lt;=20",'購入計算'!$F$7:$F$30)</f>
        <v>0</v>
      </c>
      <c r="AM24" s="94"/>
      <c r="AN24" s="94"/>
      <c r="AO24" s="94"/>
      <c r="AP24" s="93">
        <f t="shared" si="7"/>
      </c>
      <c r="AQ24" s="96">
        <f>SUMIF('購入計算'!AV$7:AV$30,"&lt;=20",'購入計算'!$F$7:$F$30)</f>
        <v>2650</v>
      </c>
      <c r="AR24" s="97"/>
      <c r="AS24" s="97"/>
      <c r="AT24" s="97"/>
      <c r="AU24" s="96">
        <f t="shared" si="8"/>
        <v>4464</v>
      </c>
      <c r="AW24" s="108">
        <v>19.8</v>
      </c>
      <c r="AX24" s="108">
        <v>19.85</v>
      </c>
      <c r="AY24" s="108">
        <v>19.9</v>
      </c>
      <c r="AZ24" s="108">
        <v>19.95</v>
      </c>
      <c r="BA24" s="108">
        <v>20</v>
      </c>
      <c r="BB24" s="108">
        <v>20.05</v>
      </c>
      <c r="BC24" s="108">
        <v>20.1</v>
      </c>
      <c r="BD24" s="108">
        <v>20.15</v>
      </c>
      <c r="BE24" s="108">
        <v>20.2</v>
      </c>
    </row>
  </sheetData>
  <sheetProtection sheet="1" objects="1" scenarios="1"/>
  <mergeCells count="20">
    <mergeCell ref="AQ2:AU2"/>
    <mergeCell ref="AQ3:AU3"/>
    <mergeCell ref="M1:Q1"/>
    <mergeCell ref="AG2:AK2"/>
    <mergeCell ref="AG3:AK3"/>
    <mergeCell ref="AL2:AP2"/>
    <mergeCell ref="AL3:AP3"/>
    <mergeCell ref="W2:AA2"/>
    <mergeCell ref="W3:AA3"/>
    <mergeCell ref="AB2:AF2"/>
    <mergeCell ref="AB3:AF3"/>
    <mergeCell ref="M2:Q2"/>
    <mergeCell ref="M3:Q3"/>
    <mergeCell ref="R2:V2"/>
    <mergeCell ref="R3:V3"/>
    <mergeCell ref="C2:G2"/>
    <mergeCell ref="B2:B4"/>
    <mergeCell ref="C3:G3"/>
    <mergeCell ref="H2:L2"/>
    <mergeCell ref="H3:L3"/>
  </mergeCells>
  <printOptions/>
  <pageMargins left="0.1968503937007874" right="0.1968503937007874" top="0.5905511811023623" bottom="0.1968503937007874" header="0.5118110236220472" footer="0.5118110236220472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宮本匡順</cp:lastModifiedBy>
  <cp:lastPrinted>2005-11-26T10:59:46Z</cp:lastPrinted>
  <dcterms:created xsi:type="dcterms:W3CDTF">2003-10-18T15:34:31Z</dcterms:created>
  <dcterms:modified xsi:type="dcterms:W3CDTF">2006-02-28T07:28:50Z</dcterms:modified>
  <cp:category/>
  <cp:version/>
  <cp:contentType/>
  <cp:contentStatus/>
</cp:coreProperties>
</file>